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480" yWindow="585" windowWidth="15480" windowHeight="9375" tabRatio="682" activeTab="1"/>
  </bookViews>
  <sheets>
    <sheet name="BCTHTC" sheetId="1" r:id="rId1"/>
    <sheet name="BCKQHĐ" sheetId="2" r:id="rId2"/>
    <sheet name="BCLCTienTeGT" sheetId="5" r:id="rId3"/>
    <sheet name="BCTHBDVCSH" sheetId="6" r:id="rId4"/>
    <sheet name="TM" sheetId="13" r:id="rId5"/>
    <sheet name="TM1" sheetId="14" r:id="rId6"/>
    <sheet name="BCLCTienTeTT" sheetId="3" state="hidden" r:id="rId7"/>
    <sheet name="Sheet1" sheetId="12" state="hidden" r:id="rId8"/>
  </sheets>
  <externalReferences>
    <externalReference r:id="rId9"/>
    <externalReference r:id="rId10"/>
  </externalReferences>
  <definedNames>
    <definedName name="_xlnm.Print_Area" localSheetId="2">BCLCTienTeGT!$A$1:$E$128</definedName>
    <definedName name="_xlnm.Print_Area" localSheetId="3">BCTHBDVCSH!$A$1:$K$21</definedName>
    <definedName name="_xlnm.Print_Area" localSheetId="0">BCTHTC!$A$1:$E$203</definedName>
  </definedNames>
  <calcPr calcId="124519"/>
</workbook>
</file>

<file path=xl/calcChain.xml><?xml version="1.0" encoding="utf-8"?>
<calcChain xmlns="http://schemas.openxmlformats.org/spreadsheetml/2006/main">
  <c r="D188" i="1"/>
  <c r="D179"/>
  <c r="F65" i="2"/>
  <c r="G382" i="13"/>
  <c r="E406" s="1"/>
  <c r="E400" l="1"/>
  <c r="E415"/>
  <c r="I374"/>
  <c r="I375"/>
  <c r="I372"/>
  <c r="G375"/>
  <c r="G308"/>
  <c r="I308"/>
  <c r="I307"/>
  <c r="I281"/>
  <c r="G136" l="1"/>
  <c r="F105" l="1"/>
  <c r="F85"/>
  <c r="F7" i="14"/>
  <c r="H7" s="1"/>
  <c r="D21" l="1"/>
  <c r="E21" s="1"/>
  <c r="E106" i="5"/>
  <c r="D89"/>
  <c r="E104"/>
  <c r="E136" s="1"/>
  <c r="D99"/>
  <c r="E99"/>
  <c r="D106"/>
  <c r="E74"/>
  <c r="E81"/>
  <c r="E13"/>
  <c r="E22"/>
  <c r="E21" s="1"/>
  <c r="F83" i="2" l="1"/>
  <c r="F69"/>
  <c r="F64"/>
  <c r="F63"/>
  <c r="H69"/>
  <c r="H64"/>
  <c r="G25" l="1"/>
  <c r="H21"/>
  <c r="B198" i="1" l="1"/>
  <c r="E113" i="5" l="1"/>
  <c r="G313" i="13"/>
  <c r="J313" s="1"/>
  <c r="D104" i="5"/>
  <c r="D115"/>
  <c r="D116"/>
  <c r="D82"/>
  <c r="D81"/>
  <c r="D13"/>
  <c r="G383" i="13"/>
  <c r="E407" s="1"/>
  <c r="I383"/>
  <c r="I381"/>
  <c r="E422" s="1"/>
  <c r="I380"/>
  <c r="G380"/>
  <c r="E404" s="1"/>
  <c r="G381"/>
  <c r="E405" s="1"/>
  <c r="E414"/>
  <c r="G373"/>
  <c r="G372"/>
  <c r="I382"/>
  <c r="G363"/>
  <c r="G362"/>
  <c r="I371"/>
  <c r="I377" s="1"/>
  <c r="E416"/>
  <c r="I318"/>
  <c r="G364" l="1"/>
  <c r="G321"/>
  <c r="G320"/>
  <c r="I332"/>
  <c r="G319"/>
  <c r="I313"/>
  <c r="G318" l="1"/>
  <c r="I287"/>
  <c r="G287"/>
  <c r="G273"/>
  <c r="I273"/>
  <c r="G272"/>
  <c r="G164"/>
  <c r="G161"/>
  <c r="D49" i="1"/>
  <c r="G134" i="13"/>
  <c r="G92"/>
  <c r="G64"/>
  <c r="D89"/>
  <c r="F16" i="6" l="1"/>
  <c r="E15"/>
  <c r="I15" s="1"/>
  <c r="G16"/>
  <c r="J16" s="1"/>
  <c r="M16" s="1"/>
  <c r="E131" i="1"/>
  <c r="D131"/>
  <c r="D14" i="6"/>
  <c r="C14"/>
  <c r="E16"/>
  <c r="H43" i="2"/>
  <c r="F27"/>
  <c r="I16" i="6" l="1"/>
  <c r="E14"/>
  <c r="I14" s="1"/>
  <c r="E27" i="2"/>
  <c r="G66" l="1"/>
  <c r="E168" i="1" l="1"/>
  <c r="G293" i="13"/>
  <c r="A3" i="6"/>
  <c r="F82" i="13" l="1"/>
  <c r="E33" i="5"/>
  <c r="D74"/>
  <c r="D61"/>
  <c r="D33"/>
  <c r="I401" i="13" l="1"/>
  <c r="G302"/>
  <c r="I296"/>
  <c r="I295"/>
  <c r="I294"/>
  <c r="I293"/>
  <c r="G296"/>
  <c r="G295"/>
  <c r="G294"/>
  <c r="G262"/>
  <c r="G259"/>
  <c r="G253"/>
  <c r="G246"/>
  <c r="G245"/>
  <c r="G202"/>
  <c r="F202"/>
  <c r="E202"/>
  <c r="I204"/>
  <c r="I205"/>
  <c r="I199"/>
  <c r="G298" l="1"/>
  <c r="G43" i="2"/>
  <c r="F43" l="1"/>
  <c r="E43"/>
  <c r="D184" i="1" l="1"/>
  <c r="D117" i="5" s="1"/>
  <c r="D113" s="1"/>
  <c r="G247" i="13"/>
  <c r="D139" i="5" l="1"/>
  <c r="D163" i="1"/>
  <c r="A3" i="13"/>
  <c r="A3" i="5"/>
  <c r="A3" i="2"/>
  <c r="E105" i="5" l="1"/>
  <c r="D105"/>
  <c r="I416" i="13"/>
  <c r="I415"/>
  <c r="I414"/>
  <c r="I418"/>
  <c r="G425"/>
  <c r="G419"/>
  <c r="G408"/>
  <c r="G402"/>
  <c r="E398"/>
  <c r="I398" s="1"/>
  <c r="E396"/>
  <c r="I396" s="1"/>
  <c r="I400"/>
  <c r="E417"/>
  <c r="I417" s="1"/>
  <c r="F20" i="14"/>
  <c r="I405" i="13"/>
  <c r="E424"/>
  <c r="I424" s="1"/>
  <c r="I406"/>
  <c r="E423"/>
  <c r="I423" s="1"/>
  <c r="E421"/>
  <c r="I421" s="1"/>
  <c r="I404"/>
  <c r="G371"/>
  <c r="I362"/>
  <c r="G355"/>
  <c r="I355"/>
  <c r="I339"/>
  <c r="G330"/>
  <c r="I422" l="1"/>
  <c r="I425" s="1"/>
  <c r="E425"/>
  <c r="I407"/>
  <c r="I408" s="1"/>
  <c r="G409"/>
  <c r="G427"/>
  <c r="G384"/>
  <c r="I384"/>
  <c r="E408" l="1"/>
  <c r="K313"/>
  <c r="I302"/>
  <c r="I303" s="1"/>
  <c r="G303"/>
  <c r="I298"/>
  <c r="I288"/>
  <c r="K288" s="1"/>
  <c r="G288"/>
  <c r="J288" s="1"/>
  <c r="K281"/>
  <c r="G281"/>
  <c r="J281" s="1"/>
  <c r="I272"/>
  <c r="I262"/>
  <c r="G258"/>
  <c r="G261"/>
  <c r="G260" s="1"/>
  <c r="I261"/>
  <c r="I259"/>
  <c r="I253"/>
  <c r="I254" s="1"/>
  <c r="G254"/>
  <c r="I246"/>
  <c r="I245"/>
  <c r="I239"/>
  <c r="I240" s="1"/>
  <c r="G239"/>
  <c r="G240" s="1"/>
  <c r="G233"/>
  <c r="G234" s="1"/>
  <c r="I225"/>
  <c r="G223"/>
  <c r="G226" s="1"/>
  <c r="F228"/>
  <c r="F223"/>
  <c r="D228"/>
  <c r="I212"/>
  <c r="G263" l="1"/>
  <c r="I260"/>
  <c r="I223"/>
  <c r="I226" l="1"/>
  <c r="I198"/>
  <c r="I200"/>
  <c r="I201"/>
  <c r="I203"/>
  <c r="I202" s="1"/>
  <c r="A185"/>
  <c r="G183"/>
  <c r="A183"/>
  <c r="A181"/>
  <c r="G180"/>
  <c r="I179"/>
  <c r="I178"/>
  <c r="I177"/>
  <c r="G175"/>
  <c r="I174"/>
  <c r="I173"/>
  <c r="I172"/>
  <c r="I153"/>
  <c r="I154"/>
  <c r="I155"/>
  <c r="G156"/>
  <c r="I183" l="1"/>
  <c r="G185"/>
  <c r="I185" s="1"/>
  <c r="I156"/>
  <c r="I180"/>
  <c r="I175"/>
  <c r="I144"/>
  <c r="I142"/>
  <c r="G142"/>
  <c r="G132"/>
  <c r="G125"/>
  <c r="G120"/>
  <c r="I120"/>
  <c r="G113"/>
  <c r="I113"/>
  <c r="I125"/>
  <c r="D20" i="14"/>
  <c r="E20" s="1"/>
  <c r="F106" i="13"/>
  <c r="D104"/>
  <c r="I106"/>
  <c r="I105"/>
  <c r="G104"/>
  <c r="F83"/>
  <c r="E83"/>
  <c r="G85"/>
  <c r="G82" s="1"/>
  <c r="G80" s="1"/>
  <c r="D85"/>
  <c r="D82" l="1"/>
  <c r="D80" s="1"/>
  <c r="E19" i="14"/>
  <c r="I104" i="13"/>
  <c r="F104"/>
  <c r="G6" i="14"/>
  <c r="F80" i="13"/>
  <c r="G374" l="1"/>
  <c r="E399"/>
  <c r="I399" s="1"/>
  <c r="I64"/>
  <c r="E432" l="1"/>
  <c r="G22" i="14"/>
  <c r="F22"/>
  <c r="C19"/>
  <c r="D17"/>
  <c r="E17" s="1"/>
  <c r="F17" s="1"/>
  <c r="H17" s="1"/>
  <c r="G15"/>
  <c r="E14"/>
  <c r="F14" s="1"/>
  <c r="E13"/>
  <c r="F13" s="1"/>
  <c r="H13" s="1"/>
  <c r="E12"/>
  <c r="G11"/>
  <c r="G5" s="1"/>
  <c r="D11"/>
  <c r="C11"/>
  <c r="F10"/>
  <c r="H10" s="1"/>
  <c r="F9"/>
  <c r="H9" s="1"/>
  <c r="F8"/>
  <c r="H8" s="1"/>
  <c r="E6"/>
  <c r="D6"/>
  <c r="C6"/>
  <c r="I218" i="13"/>
  <c r="G218"/>
  <c r="G212"/>
  <c r="G197"/>
  <c r="F197"/>
  <c r="E197"/>
  <c r="I192"/>
  <c r="G192"/>
  <c r="A166"/>
  <c r="A164"/>
  <c r="A162"/>
  <c r="I160"/>
  <c r="G166"/>
  <c r="I158"/>
  <c r="I164" s="1"/>
  <c r="G144"/>
  <c r="I134"/>
  <c r="I132"/>
  <c r="I112"/>
  <c r="G112"/>
  <c r="I96"/>
  <c r="G96"/>
  <c r="I94"/>
  <c r="G94"/>
  <c r="I92"/>
  <c r="I111" s="1"/>
  <c r="I130" s="1"/>
  <c r="I141" s="1"/>
  <c r="I187" s="1"/>
  <c r="I208" s="1"/>
  <c r="G130"/>
  <c r="G141" s="1"/>
  <c r="I85"/>
  <c r="I82" s="1"/>
  <c r="I80" s="1"/>
  <c r="G89"/>
  <c r="G78"/>
  <c r="G102" s="1"/>
  <c r="E102"/>
  <c r="I73"/>
  <c r="G73"/>
  <c r="I71"/>
  <c r="G71"/>
  <c r="BU65"/>
  <c r="AT61"/>
  <c r="AT65" s="1"/>
  <c r="I166" l="1"/>
  <c r="O166"/>
  <c r="F12" i="14"/>
  <c r="H12" s="1"/>
  <c r="E11"/>
  <c r="H6"/>
  <c r="F6"/>
  <c r="F5" s="1"/>
  <c r="C5"/>
  <c r="I75" i="13"/>
  <c r="G75"/>
  <c r="G99"/>
  <c r="I138"/>
  <c r="I197"/>
  <c r="I206" s="1"/>
  <c r="I159"/>
  <c r="I161" s="1"/>
  <c r="D5" i="14"/>
  <c r="D19"/>
  <c r="H22"/>
  <c r="F206" i="13"/>
  <c r="G138"/>
  <c r="E206"/>
  <c r="I99"/>
  <c r="G206"/>
  <c r="H14" i="14"/>
  <c r="H11" s="1"/>
  <c r="F11"/>
  <c r="F16"/>
  <c r="E15"/>
  <c r="D15"/>
  <c r="E5"/>
  <c r="I231" i="13"/>
  <c r="I214"/>
  <c r="I237" s="1"/>
  <c r="I243" s="1"/>
  <c r="I251" s="1"/>
  <c r="G151"/>
  <c r="G170" s="1"/>
  <c r="G187"/>
  <c r="G208" s="1"/>
  <c r="G377" l="1"/>
  <c r="E397"/>
  <c r="H5" i="14"/>
  <c r="D23"/>
  <c r="E23"/>
  <c r="F15"/>
  <c r="H16"/>
  <c r="H15" s="1"/>
  <c r="G231" i="13"/>
  <c r="G214"/>
  <c r="G237" s="1"/>
  <c r="G243" s="1"/>
  <c r="G251" s="1"/>
  <c r="G269" s="1"/>
  <c r="I277"/>
  <c r="I284" s="1"/>
  <c r="I292" s="1"/>
  <c r="I257"/>
  <c r="I301" l="1"/>
  <c r="I306"/>
  <c r="I316" s="1"/>
  <c r="I336" s="1"/>
  <c r="I352" s="1"/>
  <c r="I360" s="1"/>
  <c r="I369" s="1"/>
  <c r="I397"/>
  <c r="I402" s="1"/>
  <c r="I409" s="1"/>
  <c r="F402"/>
  <c r="E409" s="1"/>
  <c r="G257"/>
  <c r="G277"/>
  <c r="G284" s="1"/>
  <c r="G292" s="1"/>
  <c r="G301" s="1"/>
  <c r="G306" s="1"/>
  <c r="G316" s="1"/>
  <c r="G336" l="1"/>
  <c r="G352"/>
  <c r="G360" s="1"/>
  <c r="G369" s="1"/>
  <c r="E76" i="5" l="1"/>
  <c r="D76"/>
  <c r="E61"/>
  <c r="D21"/>
  <c r="D29"/>
  <c r="E29"/>
  <c r="G31" i="2"/>
  <c r="H31"/>
  <c r="G32"/>
  <c r="H32"/>
  <c r="E62"/>
  <c r="E56"/>
  <c r="E184" i="1" l="1"/>
  <c r="I247" i="13"/>
  <c r="I248" s="1"/>
  <c r="G248"/>
  <c r="E74" i="1" l="1"/>
  <c r="E137" s="1"/>
  <c r="E162" s="1"/>
  <c r="D74"/>
  <c r="D137" s="1"/>
  <c r="D162" s="1"/>
  <c r="D57"/>
  <c r="E49"/>
  <c r="D48" l="1"/>
  <c r="O185" i="13"/>
  <c r="B124" i="5"/>
  <c r="D117" i="1" l="1"/>
  <c r="G365" i="13" s="1"/>
  <c r="D116" i="1" l="1"/>
  <c r="G366" i="13"/>
  <c r="F25" i="2" l="1"/>
  <c r="H56" l="1"/>
  <c r="E66" i="1"/>
  <c r="D66"/>
  <c r="F62" i="2" l="1"/>
  <c r="G62"/>
  <c r="H62"/>
  <c r="F56"/>
  <c r="F49"/>
  <c r="G49"/>
  <c r="H49"/>
  <c r="E49"/>
  <c r="H25"/>
  <c r="E25"/>
  <c r="E58" l="1"/>
  <c r="F58"/>
  <c r="J66" s="1"/>
  <c r="H58"/>
  <c r="H63" s="1"/>
  <c r="J64" s="1"/>
  <c r="E117" i="1"/>
  <c r="E77"/>
  <c r="E76" s="1"/>
  <c r="E75" s="1"/>
  <c r="D77"/>
  <c r="D76" s="1"/>
  <c r="E44"/>
  <c r="E42" s="1"/>
  <c r="D44"/>
  <c r="D42" s="1"/>
  <c r="D41" s="1"/>
  <c r="E57"/>
  <c r="E34"/>
  <c r="D34"/>
  <c r="D14"/>
  <c r="D13" s="1"/>
  <c r="E14"/>
  <c r="D12" l="1"/>
  <c r="E63" i="2"/>
  <c r="E64" s="1"/>
  <c r="E116" i="1"/>
  <c r="E135" s="1"/>
  <c r="I365" i="13"/>
  <c r="D75" i="1"/>
  <c r="D135" s="1"/>
  <c r="E13"/>
  <c r="E12" s="1"/>
  <c r="I363" i="13"/>
  <c r="I364" s="1"/>
  <c r="I366" s="1"/>
  <c r="E413"/>
  <c r="E48" i="1"/>
  <c r="E41" s="1"/>
  <c r="E69" i="2" l="1"/>
  <c r="G337" i="13" s="1"/>
  <c r="G339" s="1"/>
  <c r="J67" i="2"/>
  <c r="F70"/>
  <c r="I413" i="13"/>
  <c r="I419" s="1"/>
  <c r="I427" s="1"/>
  <c r="E419"/>
  <c r="E427" s="1"/>
  <c r="D73" i="1"/>
  <c r="J149" s="1"/>
  <c r="E73"/>
  <c r="I149" s="1"/>
  <c r="E89" i="2"/>
  <c r="E70" l="1"/>
  <c r="E83" s="1"/>
  <c r="J13" i="6"/>
  <c r="I13"/>
  <c r="J12"/>
  <c r="I12"/>
  <c r="E145" i="1"/>
  <c r="I233" i="13" s="1"/>
  <c r="I234" s="1"/>
  <c r="D145" i="1"/>
  <c r="E163"/>
  <c r="E170"/>
  <c r="D170"/>
  <c r="E188"/>
  <c r="D137" i="5" s="1"/>
  <c r="E180" i="1"/>
  <c r="I258" i="13" s="1"/>
  <c r="I263" s="1"/>
  <c r="D180" i="1"/>
  <c r="D136" i="5" s="1"/>
  <c r="J70" i="2" l="1"/>
  <c r="J71" s="1"/>
  <c r="G56"/>
  <c r="E179" i="1"/>
  <c r="E222" s="1"/>
  <c r="D222" l="1"/>
  <c r="L263" i="13"/>
  <c r="J263"/>
  <c r="E12" i="5"/>
  <c r="E54" s="1"/>
  <c r="G58" i="2"/>
  <c r="K263" i="13"/>
  <c r="G63" i="2" l="1"/>
  <c r="E75" i="5"/>
  <c r="E80" s="1"/>
  <c r="H70" i="2"/>
  <c r="H83" s="1"/>
  <c r="G69" l="1"/>
  <c r="G70" s="1"/>
  <c r="G83" s="1"/>
  <c r="G64"/>
  <c r="G15" i="6" s="1"/>
  <c r="D12" i="5"/>
  <c r="D54" s="1"/>
  <c r="G317" i="13"/>
  <c r="G323" s="1"/>
  <c r="G325" s="1"/>
  <c r="K325" s="1"/>
  <c r="J65" i="2"/>
  <c r="E18" i="6"/>
  <c r="G227" i="13" l="1"/>
  <c r="J15" i="6"/>
  <c r="M15" s="1"/>
  <c r="G14"/>
  <c r="J14" s="1"/>
  <c r="M14" s="1"/>
  <c r="D75" i="5"/>
  <c r="D80" s="1"/>
  <c r="I227" i="13" l="1"/>
  <c r="G228"/>
  <c r="I228" s="1"/>
  <c r="E107" i="2"/>
  <c r="E86"/>
  <c r="F107"/>
  <c r="F86"/>
  <c r="G86" l="1"/>
  <c r="G107"/>
  <c r="H86"/>
  <c r="H107"/>
  <c r="F130" i="1" l="1"/>
  <c r="F19" i="14"/>
  <c r="F23" s="1"/>
  <c r="G20"/>
  <c r="H20" s="1"/>
  <c r="H19" s="1"/>
  <c r="H23" s="1"/>
  <c r="G19" l="1"/>
  <c r="G23" s="1"/>
</calcChain>
</file>

<file path=xl/sharedStrings.xml><?xml version="1.0" encoding="utf-8"?>
<sst xmlns="http://schemas.openxmlformats.org/spreadsheetml/2006/main" count="1356" uniqueCount="1077">
  <si>
    <t>III. Bất động sản đầu tư</t>
  </si>
  <si>
    <t>I. Vốn chủ sở hữu</t>
  </si>
  <si>
    <t>1. Tài sản cố định thuê ngoài</t>
  </si>
  <si>
    <t>4. Nợ khó đòi đã xử lý</t>
  </si>
  <si>
    <t>2. Tài sản cố định thuê tài chính</t>
  </si>
  <si>
    <t>1. Vốn đầu tư của chủ sở hữu</t>
  </si>
  <si>
    <t>Mã số</t>
  </si>
  <si>
    <t>200</t>
  </si>
  <si>
    <t>Thuyết minh</t>
  </si>
  <si>
    <t>01</t>
  </si>
  <si>
    <t>01.1</t>
  </si>
  <si>
    <t>01.2</t>
  </si>
  <si>
    <t>01.3</t>
  </si>
  <si>
    <t>02</t>
  </si>
  <si>
    <t>10</t>
  </si>
  <si>
    <t>11</t>
  </si>
  <si>
    <t>20</t>
  </si>
  <si>
    <t>25</t>
  </si>
  <si>
    <t>30</t>
  </si>
  <si>
    <t>31</t>
  </si>
  <si>
    <t>32</t>
  </si>
  <si>
    <t>40</t>
  </si>
  <si>
    <t>50</t>
  </si>
  <si>
    <t>51</t>
  </si>
  <si>
    <t>52</t>
  </si>
  <si>
    <t>60</t>
  </si>
  <si>
    <t>70</t>
  </si>
  <si>
    <t>I. Lưu chuyển tiền từ hoạt động kinh doanh</t>
  </si>
  <si>
    <t>3. Tiền chi nộp Quỹ hỗ trợ thanh toán</t>
  </si>
  <si>
    <t>05</t>
  </si>
  <si>
    <t>06</t>
  </si>
  <si>
    <t>07</t>
  </si>
  <si>
    <t>08</t>
  </si>
  <si>
    <t>09</t>
  </si>
  <si>
    <t>12</t>
  </si>
  <si>
    <t>13</t>
  </si>
  <si>
    <t>14</t>
  </si>
  <si>
    <t>15</t>
  </si>
  <si>
    <t>Lưu chuyển tiền thuần từ hoạt động kinh doanh</t>
  </si>
  <si>
    <t>II. Lưu chuyển tiền từ hoạt động đầu tư</t>
  </si>
  <si>
    <t>21</t>
  </si>
  <si>
    <t>22</t>
  </si>
  <si>
    <t>23</t>
  </si>
  <si>
    <t>24</t>
  </si>
  <si>
    <t>26</t>
  </si>
  <si>
    <t>27</t>
  </si>
  <si>
    <t>Lưu chuyển tiền thuần từ hoạt động đầu tư</t>
  </si>
  <si>
    <t>III. Lưu chuyển tiền từ hoạt động tài chính</t>
  </si>
  <si>
    <t>1.Tiền thu từ phát hành cổ phiếu, nhận vốn góp của chủ sở hữu</t>
  </si>
  <si>
    <t>33</t>
  </si>
  <si>
    <t>34</t>
  </si>
  <si>
    <t>35</t>
  </si>
  <si>
    <t>6. Cổ tức, lợi nhuận đã trả cho chủ sở hữu</t>
  </si>
  <si>
    <t>36</t>
  </si>
  <si>
    <t>Lưu chuyển tiền thuần từ hoạt động tài chính</t>
  </si>
  <si>
    <t>Ảnh hưởng của thay đổi tỷ giá hối đoái quy đổi ngoại tệ</t>
  </si>
  <si>
    <t>61</t>
  </si>
  <si>
    <t>STT</t>
  </si>
  <si>
    <t>TÀI SẢN</t>
  </si>
  <si>
    <t>BÁO CÁO LƯU CHUYỂN TIỀN TỆ (Phương pháp trực tiếp)</t>
  </si>
  <si>
    <t>BÁO CÁO LƯU CHUYỂN TIỀN TỆ (Phương pháp gián tiếp)</t>
  </si>
  <si>
    <t>03</t>
  </si>
  <si>
    <t>04</t>
  </si>
  <si>
    <t>21.1</t>
  </si>
  <si>
    <t>21.2</t>
  </si>
  <si>
    <t>21.3</t>
  </si>
  <si>
    <t>28</t>
  </si>
  <si>
    <t>29</t>
  </si>
  <si>
    <t>41</t>
  </si>
  <si>
    <t>42</t>
  </si>
  <si>
    <t>43</t>
  </si>
  <si>
    <t>44</t>
  </si>
  <si>
    <t>53</t>
  </si>
  <si>
    <t>54</t>
  </si>
  <si>
    <t>62</t>
  </si>
  <si>
    <t>71</t>
  </si>
  <si>
    <t>72</t>
  </si>
  <si>
    <t>100.1</t>
  </si>
  <si>
    <t>100.2</t>
  </si>
  <si>
    <t>Tổng thu nhập toàn diện</t>
  </si>
  <si>
    <t>Thu nhập toàn diện phân bổ cho chủ sở hữu</t>
  </si>
  <si>
    <t>2. Các tài sản tài chính ghi nhận thông qua lãi lỗ (FVTPL)</t>
  </si>
  <si>
    <t>4. Các khoản cho vay</t>
  </si>
  <si>
    <t>1. Tạm ứng</t>
  </si>
  <si>
    <t>1. Các khoản phải thu dài hạn</t>
  </si>
  <si>
    <t>VI. Dự phòng suy giảm giá trị tài sản dài hạn</t>
  </si>
  <si>
    <t>I. Nợ phải trả ngắn hạn</t>
  </si>
  <si>
    <t>1. Vay và nợ thuê tài sản tài chính ngắn hạn</t>
  </si>
  <si>
    <t>2. Vay tài sản tài chính ngắn hạn</t>
  </si>
  <si>
    <t>3. Trái phiếu chuyển đổi ngắn hạn</t>
  </si>
  <si>
    <t>7. Phải trả về lỗi giao dịch các tài sản tài chính</t>
  </si>
  <si>
    <t>14. Phải trả nội bộ ngắn hạn</t>
  </si>
  <si>
    <t>15. Doanh thu chưa thực hiện ngắn hạn</t>
  </si>
  <si>
    <t>16. Nhận ký quỹ, ký cược ngắn hạn</t>
  </si>
  <si>
    <t>18. Dự phòng phải trả ngắn hạn</t>
  </si>
  <si>
    <t>II. Nợ phải trả dài hạn</t>
  </si>
  <si>
    <t>1. Vay và nợ thuê tài sản tài chính dài hạn</t>
  </si>
  <si>
    <t>2. Vay tài sản tài chính dài hạn</t>
  </si>
  <si>
    <t>6. Người mua trả tiền trước dài hạn</t>
  </si>
  <si>
    <t>7. Chi phí phải trả dài hạn</t>
  </si>
  <si>
    <t>8. Phải trả nội bộ dài hạn</t>
  </si>
  <si>
    <t>9. Doanh thu chưa thực hiện dài hạn</t>
  </si>
  <si>
    <t>10. Nhận ký quỹ, ký cược dài hạn</t>
  </si>
  <si>
    <t>11. Các khoản phải trả, phải nộp khác dài hạn</t>
  </si>
  <si>
    <t>15. Quỹ phát triển khoa học và công nghệ</t>
  </si>
  <si>
    <t>a. Cổ phiếu phổ thông</t>
  </si>
  <si>
    <t>2. Chênh lệch đánh giá tài sản theo giá trị hợp lý</t>
  </si>
  <si>
    <t>3. Chênh lệch tỷ giá hối đoái</t>
  </si>
  <si>
    <t>4. Quỹ dự trữ điều lệ</t>
  </si>
  <si>
    <t>CÁC CHỈ TIÊU NGOÀI BÁO CÁO TÌNH HÌNH TÀI CHÍNH RIÊNG</t>
  </si>
  <si>
    <t>A. TÀI SẢN CỦA CTCK VÀ TÀI SẢN QUẢN LÝ THEO CAM KẾT</t>
  </si>
  <si>
    <t>2. Chứng chỉ có giá nhận giữ hộ</t>
  </si>
  <si>
    <t>3. Tài sản nhận thế chấp</t>
  </si>
  <si>
    <t>7. Cổ phiếu quỹ</t>
  </si>
  <si>
    <t>8. Tài sản tài chính niêm yết/đăng ký giao dịch tại VSD của CTCK</t>
  </si>
  <si>
    <t>b. Tài sản tài chính hạn chế chuyển nhượng</t>
  </si>
  <si>
    <t>c. Tài sản tài chính giao dịch cầm cố</t>
  </si>
  <si>
    <t>d. Tài sản tài chính phong tỏa, tạm giữ</t>
  </si>
  <si>
    <t>e. Tài sản tài chính chờ thanh toán</t>
  </si>
  <si>
    <t>f. Tài sản tài chính chờ cho vay</t>
  </si>
  <si>
    <t>13. Tài sản tài chính được hưởng quyền của CTCK</t>
  </si>
  <si>
    <t>2. Tài sản tài chính đã lưu ký tại VSD và chưa giao dịch của Nhà đầu tư</t>
  </si>
  <si>
    <t>3. Tài sản tài chính chờ về của Nhà đầu tư</t>
  </si>
  <si>
    <t>6. Tiền gửi của khách hàng</t>
  </si>
  <si>
    <t>a. Tiền gửi của Nhà đầu tư về giao dịch chứng khoán theo phương thức CTCK quản lý</t>
  </si>
  <si>
    <t>a. Tiền gửi bù trừ và thanh toán giao dịch chứng khoán của Nhà đầu tư trong nước</t>
  </si>
  <si>
    <t xml:space="preserve">8. Phải trả Nhà đầu tư về tiền gửi giao dịch chứng khoán theo phương thức Ngân hàng thương mại quản lý </t>
  </si>
  <si>
    <t>1. Tiền đã chi mua các tài sản tài chính</t>
  </si>
  <si>
    <t>2. Tiền đã thu từ bán các tài sản tài chính</t>
  </si>
  <si>
    <t>4. Cổ tức đã nhận</t>
  </si>
  <si>
    <t>5. Tiền lãi đã thu</t>
  </si>
  <si>
    <t>6. Tiền chi trả lãi vay cho hoạt động của CTCK</t>
  </si>
  <si>
    <t>7. Tiền chi trả Tổ chức cung cấp dịch vụ cho CTCK</t>
  </si>
  <si>
    <t>8. Tiền chi nộp thuế liên quan đến hoạt động CTCK</t>
  </si>
  <si>
    <t>9. Tiền chi thanh toán các chi phí cho hoạt động mua, bán các tài sản tài chính (chi phí giao dịch, phí chuyển tiền)</t>
  </si>
  <si>
    <t>10. Tiền thu khác từ hoạt động kinh doanh</t>
  </si>
  <si>
    <t>11. Tiền chi khác cho hoạt động kinh doanh</t>
  </si>
  <si>
    <t>1.Tiền chi để mua sắm, xây dựng TSCĐ, BĐSĐT và các tài sản khác</t>
  </si>
  <si>
    <t>2.Tiền thu từ thanh lý, nhượng bán TSCĐ, BĐSĐT và các tài sản khác</t>
  </si>
  <si>
    <t>3. Tiền chi đầu tư góp vốn đầu tư vào công ty con, công ty liên kết, liên doanh</t>
  </si>
  <si>
    <t>4. Tiền thu hồi đầu tư góp vốn đầu tư vào công ty con, công ty liên kết, liên doanh</t>
  </si>
  <si>
    <t>5. Tiền thu lãi cho vay, cổ tức và lợi nhuận được chia</t>
  </si>
  <si>
    <t>2.Tiền chi trả vốn góp cho các chủ sở hữu, mua cổ phiếu quỹ</t>
  </si>
  <si>
    <t>3. Tiền vay gốc</t>
  </si>
  <si>
    <t>3.1 Tiền vay Quỹ hỗ trợ thanh toán</t>
  </si>
  <si>
    <t>33.1</t>
  </si>
  <si>
    <t>3.2 Tiền vay khác</t>
  </si>
  <si>
    <t>33.2</t>
  </si>
  <si>
    <t>4. Tiền chi trả nợ gốc vay</t>
  </si>
  <si>
    <t>4.1 Tiền chi trả gốc vay Quỹ hỗ trợ thanh toán</t>
  </si>
  <si>
    <t>4.2 Tiền chi trả nợ gốc vay tài sản tài chính</t>
  </si>
  <si>
    <t>4.3 Tiền chi trả gốc nợ vay khác</t>
  </si>
  <si>
    <t>37</t>
  </si>
  <si>
    <t>5. Tiền chi trả nợ thuê tài chính</t>
  </si>
  <si>
    <t>38</t>
  </si>
  <si>
    <t>39</t>
  </si>
  <si>
    <t>IV. Tăng giảm tiền thuần trong kỳ</t>
  </si>
  <si>
    <t>V. Tiền và các khoản tương đương tiền đầu kỳ</t>
  </si>
  <si>
    <t xml:space="preserve">Tiền gửi ngân hàng đầu kỳ: </t>
  </si>
  <si>
    <t>- Tiền gửi ngân hàng cho hoạt động CTCK</t>
  </si>
  <si>
    <t>Các khoản tương đương tiền</t>
  </si>
  <si>
    <t>63</t>
  </si>
  <si>
    <t>64</t>
  </si>
  <si>
    <t>VI. Tiền và các khoản tương đương tiền cuối kỳ (70=50+60)</t>
  </si>
  <si>
    <t>Tiền gửi ngân hàng cuối kỳ:</t>
  </si>
  <si>
    <t>73</t>
  </si>
  <si>
    <t>74</t>
  </si>
  <si>
    <t>PHẦN LƯU CHUYỂN TIỀN TỆ HOẠT ĐỘNG MÔI GIỚI, ỦY THÁC CỦA KHÁCH HÀNG</t>
  </si>
  <si>
    <t>I. Lưu chuyển tiền hoạt động môi giới, ủy thác của khách hàng</t>
  </si>
  <si>
    <t>1. Tiền thu bán chứng khoán môi giới cho khách hàng</t>
  </si>
  <si>
    <t>2. Tiền chi mua chứng khoán môi giới cho khách hàng</t>
  </si>
  <si>
    <t xml:space="preserve">3. Tiền thu bán chứng khoán ủy thác của khách hàng </t>
  </si>
  <si>
    <t>4. Tiền chi bán chứng khoán ủy thác của khách hàng</t>
  </si>
  <si>
    <t>5. Thu tiền từ tài khoản vãng lai của khách hàng</t>
  </si>
  <si>
    <t>6. Chi tiền từ tài khoản vãng lai của khách hàng</t>
  </si>
  <si>
    <t>7. Thu vay Quỹ Hỗ trợ thanh toán</t>
  </si>
  <si>
    <t>8. Chi trả vay Quỹ Hỗ trợ thanh toán</t>
  </si>
  <si>
    <t>9. Nhận tiền gửi để thanh toán giao dịch chứng khoán của khách hàng</t>
  </si>
  <si>
    <t>10. Nhận tiền gửi của Nhà đầu tư cho hoạt động ủy thác đầu tư của khách hàng</t>
  </si>
  <si>
    <t>11. Chi trả lưu ký chứng khoán của khách hàng</t>
  </si>
  <si>
    <t xml:space="preserve">12. Thu lỗi giao dịch chứng khoán </t>
  </si>
  <si>
    <t>13. Chi lỗi giao dịch chứng khoán</t>
  </si>
  <si>
    <t>14. Tiền thu của Tổ chức phát hành chứng khoán</t>
  </si>
  <si>
    <t>15. Tiền chi trả Tổ chức phát hành chứng khoán</t>
  </si>
  <si>
    <t>Tăng/Giảm tiền thuần trong kỳ</t>
  </si>
  <si>
    <t>II. Tiền và các khoản tương đương tiền đầu kỳ của khách hàng</t>
  </si>
  <si>
    <t>Tiền gửi ngân hàng đầu kỳ:</t>
  </si>
  <si>
    <t>- Tiền gửi của Nhà đầu tư về giao dịch chứng khoán theo phương thức CTCK quản lý.
Trong đó có kỳ hạn:</t>
  </si>
  <si>
    <t>- Tiền gửi của Nhà đầu tư về giao dịch chứng khoán theo phương thức Ngân hàng thương mại quản lý.
Trong đó có kỳ hạn:</t>
  </si>
  <si>
    <t>- Tiền gửi bù trừ và thanh toán giao dịch chứng khoán</t>
  </si>
  <si>
    <t>- Tiền gửi tổng hợp giao dịch chứng khoán cho khách hàng</t>
  </si>
  <si>
    <t>- Tiền gửi của tổ chức phát hành
Trong đó có kỳ hạn:</t>
  </si>
  <si>
    <t>III. Tiền và các khoản tương đương tiền cuối kỳ của khách hàng (40=20+30)</t>
  </si>
  <si>
    <t>45</t>
  </si>
  <si>
    <t>- Tiền thu khác từ hoạt động kinh doanh</t>
  </si>
  <si>
    <t>- Tiền chi khác cho hoạt động kinh doanh</t>
  </si>
  <si>
    <t>CHỈ TIÊU</t>
  </si>
  <si>
    <t>Số tăng/giảm</t>
  </si>
  <si>
    <t>Tăng</t>
  </si>
  <si>
    <t>Giảm</t>
  </si>
  <si>
    <t>Cộng</t>
  </si>
  <si>
    <t>111</t>
  </si>
  <si>
    <t>111.1</t>
  </si>
  <si>
    <t>111.2</t>
  </si>
  <si>
    <t>112</t>
  </si>
  <si>
    <t>113</t>
  </si>
  <si>
    <t>114</t>
  </si>
  <si>
    <t>115</t>
  </si>
  <si>
    <t>116</t>
  </si>
  <si>
    <t>117.1</t>
  </si>
  <si>
    <t>117.3</t>
  </si>
  <si>
    <t>117.3.1</t>
  </si>
  <si>
    <t>117.4</t>
  </si>
  <si>
    <t>118</t>
  </si>
  <si>
    <t>119</t>
  </si>
  <si>
    <t>120</t>
  </si>
  <si>
    <t>121</t>
  </si>
  <si>
    <t>122</t>
  </si>
  <si>
    <t>129</t>
  </si>
  <si>
    <t>131</t>
  </si>
  <si>
    <t>132</t>
  </si>
  <si>
    <t>133</t>
  </si>
  <si>
    <t>134</t>
  </si>
  <si>
    <t>136</t>
  </si>
  <si>
    <t>211</t>
  </si>
  <si>
    <t>212.1</t>
  </si>
  <si>
    <t>212.2</t>
  </si>
  <si>
    <t>212.3</t>
  </si>
  <si>
    <t>222</t>
  </si>
  <si>
    <t>225</t>
  </si>
  <si>
    <t>228</t>
  </si>
  <si>
    <t>231</t>
  </si>
  <si>
    <t>240</t>
  </si>
  <si>
    <t>251</t>
  </si>
  <si>
    <t>252</t>
  </si>
  <si>
    <t>253</t>
  </si>
  <si>
    <t>255</t>
  </si>
  <si>
    <t>260</t>
  </si>
  <si>
    <t>312</t>
  </si>
  <si>
    <t>313</t>
  </si>
  <si>
    <t>314</t>
  </si>
  <si>
    <t>315</t>
  </si>
  <si>
    <t>316</t>
  </si>
  <si>
    <t>317</t>
  </si>
  <si>
    <t>318</t>
  </si>
  <si>
    <t>319</t>
  </si>
  <si>
    <t>320</t>
  </si>
  <si>
    <t>321</t>
  </si>
  <si>
    <t>322</t>
  </si>
  <si>
    <t>323</t>
  </si>
  <si>
    <t>324</t>
  </si>
  <si>
    <t>325</t>
  </si>
  <si>
    <t>326</t>
  </si>
  <si>
    <t>327</t>
  </si>
  <si>
    <t>328</t>
  </si>
  <si>
    <t>329</t>
  </si>
  <si>
    <t>330</t>
  </si>
  <si>
    <t>331</t>
  </si>
  <si>
    <t>342</t>
  </si>
  <si>
    <t>343</t>
  </si>
  <si>
    <t>344</t>
  </si>
  <si>
    <t>345</t>
  </si>
  <si>
    <t>346</t>
  </si>
  <si>
    <t>347</t>
  </si>
  <si>
    <t>348</t>
  </si>
  <si>
    <t>349</t>
  </si>
  <si>
    <t>350</t>
  </si>
  <si>
    <t>351</t>
  </si>
  <si>
    <t>352</t>
  </si>
  <si>
    <t>353</t>
  </si>
  <si>
    <t>354</t>
  </si>
  <si>
    <t>355</t>
  </si>
  <si>
    <t>356</t>
  </si>
  <si>
    <t>357</t>
  </si>
  <si>
    <t>411.1a</t>
  </si>
  <si>
    <t>411.1b</t>
  </si>
  <si>
    <t>411.2</t>
  </si>
  <si>
    <t>411.3</t>
  </si>
  <si>
    <t>411.4</t>
  </si>
  <si>
    <t>411.5</t>
  </si>
  <si>
    <t>412</t>
  </si>
  <si>
    <t>413</t>
  </si>
  <si>
    <t>414</t>
  </si>
  <si>
    <t>415</t>
  </si>
  <si>
    <t>416</t>
  </si>
  <si>
    <t>417.1</t>
  </si>
  <si>
    <t>417.2</t>
  </si>
  <si>
    <t>420</t>
  </si>
  <si>
    <t>001</t>
  </si>
  <si>
    <t>002</t>
  </si>
  <si>
    <t>003</t>
  </si>
  <si>
    <t>004</t>
  </si>
  <si>
    <t>005</t>
  </si>
  <si>
    <t>006</t>
  </si>
  <si>
    <t>007</t>
  </si>
  <si>
    <t>008</t>
  </si>
  <si>
    <t>008.1</t>
  </si>
  <si>
    <t>008.2</t>
  </si>
  <si>
    <t>008.3</t>
  </si>
  <si>
    <t>008.4</t>
  </si>
  <si>
    <t>008.5</t>
  </si>
  <si>
    <t>008.6</t>
  </si>
  <si>
    <t>008.7</t>
  </si>
  <si>
    <t>009</t>
  </si>
  <si>
    <t>009.1</t>
  </si>
  <si>
    <t>009.2</t>
  </si>
  <si>
    <t>009.3</t>
  </si>
  <si>
    <t>009.4</t>
  </si>
  <si>
    <t>010</t>
  </si>
  <si>
    <t>011</t>
  </si>
  <si>
    <t>012</t>
  </si>
  <si>
    <t>013</t>
  </si>
  <si>
    <t>021</t>
  </si>
  <si>
    <t>021.1</t>
  </si>
  <si>
    <t>021.2</t>
  </si>
  <si>
    <t>021.3</t>
  </si>
  <si>
    <t>021.4</t>
  </si>
  <si>
    <t>021.5</t>
  </si>
  <si>
    <t>021.6</t>
  </si>
  <si>
    <t>022</t>
  </si>
  <si>
    <t>022.1</t>
  </si>
  <si>
    <t>022.2</t>
  </si>
  <si>
    <t>022.3</t>
  </si>
  <si>
    <t>022.4</t>
  </si>
  <si>
    <t>023</t>
  </si>
  <si>
    <t>025</t>
  </si>
  <si>
    <t>026</t>
  </si>
  <si>
    <t>027</t>
  </si>
  <si>
    <t>027.1</t>
  </si>
  <si>
    <t>027.2</t>
  </si>
  <si>
    <t>028</t>
  </si>
  <si>
    <t>029</t>
  </si>
  <si>
    <t>030</t>
  </si>
  <si>
    <t>031</t>
  </si>
  <si>
    <t>031.1</t>
  </si>
  <si>
    <t>031.2</t>
  </si>
  <si>
    <t>032</t>
  </si>
  <si>
    <t>033</t>
  </si>
  <si>
    <t>034</t>
  </si>
  <si>
    <t>035</t>
  </si>
  <si>
    <t>c01</t>
  </si>
  <si>
    <t>c02</t>
  </si>
  <si>
    <t>c03</t>
  </si>
  <si>
    <t>c04</t>
  </si>
  <si>
    <t>c05</t>
  </si>
  <si>
    <t>c06</t>
  </si>
  <si>
    <t>c07</t>
  </si>
  <si>
    <t>c08</t>
  </si>
  <si>
    <t>c09</t>
  </si>
  <si>
    <t>c10</t>
  </si>
  <si>
    <t>c11</t>
  </si>
  <si>
    <t>c12</t>
  </si>
  <si>
    <t>c13</t>
  </si>
  <si>
    <t>c14</t>
  </si>
  <si>
    <t>c15</t>
  </si>
  <si>
    <t>c20</t>
  </si>
  <si>
    <t>c30</t>
  </si>
  <si>
    <t>c31</t>
  </si>
  <si>
    <t>c32</t>
  </si>
  <si>
    <t>c33</t>
  </si>
  <si>
    <t>c34</t>
  </si>
  <si>
    <t>c35</t>
  </si>
  <si>
    <t>c36</t>
  </si>
  <si>
    <t>c37</t>
  </si>
  <si>
    <t>c38</t>
  </si>
  <si>
    <t>c40</t>
  </si>
  <si>
    <t>c41</t>
  </si>
  <si>
    <t>c42</t>
  </si>
  <si>
    <t>c43</t>
  </si>
  <si>
    <t>c44</t>
  </si>
  <si>
    <t>c45</t>
  </si>
  <si>
    <t>c46</t>
  </si>
  <si>
    <t>c47</t>
  </si>
  <si>
    <t>c48</t>
  </si>
  <si>
    <t>Mẫu số B02 - CTCK</t>
  </si>
  <si>
    <t xml:space="preserve">    Người lập biểu</t>
  </si>
  <si>
    <t>__________________</t>
  </si>
  <si>
    <t>______________________</t>
  </si>
  <si>
    <t>Năm nay</t>
  </si>
  <si>
    <t>Năm trước</t>
  </si>
  <si>
    <t xml:space="preserve">Lũy kế từ đầu năm đến cuối quý </t>
  </si>
  <si>
    <t xml:space="preserve">1. Đặc điểm hoạt động của CTCK </t>
  </si>
  <si>
    <t>2. Kỳ kế toán, đơn vị tiền tệ sử dụng trong kế toán:</t>
  </si>
  <si>
    <t>2.1. Kỳ kế toán:</t>
  </si>
  <si>
    <t>3. Chuẩn mực và Chế độ kế toán áp dụng</t>
  </si>
  <si>
    <t>4. Các chính sách kế toán áp dụng</t>
  </si>
  <si>
    <t>- Tiền mặt tại quỹ</t>
  </si>
  <si>
    <t>7</t>
  </si>
  <si>
    <t>I</t>
  </si>
  <si>
    <t>Cổ phiếu</t>
  </si>
  <si>
    <t>II</t>
  </si>
  <si>
    <t>Loại TSTC</t>
  </si>
  <si>
    <t>Số lượng</t>
  </si>
  <si>
    <t>Giá sổ sách kế toán</t>
  </si>
  <si>
    <t>Tổng cộng</t>
  </si>
  <si>
    <t>Số dư đầu kỳ</t>
  </si>
  <si>
    <t>Số dư cuối kỳ</t>
  </si>
  <si>
    <t>Chỉ tiêu</t>
  </si>
  <si>
    <t>Tiền nộp ban đầu</t>
  </si>
  <si>
    <t>Tiền nộp bổ sung</t>
  </si>
  <si>
    <t>Thu nhập hoạt động khác</t>
  </si>
  <si>
    <t>1.1</t>
  </si>
  <si>
    <t>1.2</t>
  </si>
  <si>
    <t>1.3</t>
  </si>
  <si>
    <t>1.4</t>
  </si>
  <si>
    <t>Doanh thu khác</t>
  </si>
  <si>
    <t>1.5</t>
  </si>
  <si>
    <t>Chi phí khác</t>
  </si>
  <si>
    <t>Chi phí nghiệp vụ bảo lãnh, đại lý phát hành chứng khoán</t>
  </si>
  <si>
    <t>Chi phí nghiệp vụ tư vấn đầu tư chứng khoán</t>
  </si>
  <si>
    <t>Chi phí nghiệp vụ lưu ký chứng khoán</t>
  </si>
  <si>
    <t>Chi phí hoạt động tư vấn tài chính</t>
  </si>
  <si>
    <t>Chi phí lãi vay</t>
  </si>
  <si>
    <t>Chi phí đầu tư khác</t>
  </si>
  <si>
    <t>Chi phí vật tư văn phòng</t>
  </si>
  <si>
    <t>Chi phí dịch vụ mua ngoài</t>
  </si>
  <si>
    <t>4.1. Tiền chi trả gốc vay Quỹ Hỗ trợ thanh toán</t>
  </si>
  <si>
    <t>4.2.Tiền chi trả nợ gốc vay tài sản tài chính</t>
  </si>
  <si>
    <t>Tăng/giảm tiền thuần trong kỳ</t>
  </si>
  <si>
    <t>CÔNG TY CỔ PHẦN CHỨNG KHOÁN ĐẠI NAM</t>
  </si>
  <si>
    <t>- Quy mô vốn CTCK: 160.000.000.000 VNĐ</t>
  </si>
  <si>
    <t>- Mục tiêu đầu tư: Môi giới chứng khoán, Lưu ký chứng khoán, tư vấn đầu tư chứng khoán, Tự doanh chứng khoán</t>
  </si>
  <si>
    <t>a. Năm tài chính hàng năm của CTCK bắt đầu từ ngày 01/01 kết thúc ngày 31/12</t>
  </si>
  <si>
    <t>b. Năm tài chính đầu tiên bắt đầu từ ngày 30/10/2007 cấp Giấy chứng nhận thành lập CTCK và kết thúc vào ngày 31/12/2007</t>
  </si>
  <si>
    <t>Mẫu số B01 - CTCK</t>
  </si>
  <si>
    <t>- Cổ phiếu</t>
  </si>
  <si>
    <t>Tổng</t>
  </si>
  <si>
    <t>I.</t>
  </si>
  <si>
    <t>DOANH THU HOẠT ĐỘNG</t>
  </si>
  <si>
    <t>Lãi từ các tài sản tài chính ghi nhận thông qua lãi/lỗ (FVTPL)</t>
  </si>
  <si>
    <t>a.</t>
  </si>
  <si>
    <t>Lãi bán các tài sản tài chính FVTPL</t>
  </si>
  <si>
    <t>b.</t>
  </si>
  <si>
    <t>Chênh lệch tăng về đánh giá lại các TSTC FVTPL</t>
  </si>
  <si>
    <t>Cổ tức, tiền lãi phát sinh từ tài sản tài chính FVTPL</t>
  </si>
  <si>
    <t>Lãi từ các khoản đầu tư nắm giữ đến ngày đáo hạn (HTM)</t>
  </si>
  <si>
    <t>Lãi từ các khoản cho vay và phải thu</t>
  </si>
  <si>
    <t>Lãi từ tài sản tài chính sẵn sàng để bán (AFS)</t>
  </si>
  <si>
    <t>Lãi từ các công cụ phái sinh phòng ngừa rủi ro</t>
  </si>
  <si>
    <t>Doanh thu nghiệp vụ môi giới chứng khoán</t>
  </si>
  <si>
    <t>1.7</t>
  </si>
  <si>
    <t>Doanh thu nghiệp vụ bảo lãnh, đại lý phát hành chứng khoán</t>
  </si>
  <si>
    <t>Doanh thu nghiệp vụ tư vấn đầu tư chứng khoán</t>
  </si>
  <si>
    <t>Doanh thu nghiệp vụ lưu ký chứng khoán</t>
  </si>
  <si>
    <t>1.10</t>
  </si>
  <si>
    <t>Doanh thu hoạt động tư vấn tài chính</t>
  </si>
  <si>
    <t>1.6</t>
  </si>
  <si>
    <t>Cộng Doanh thu hoạt động (20 = 01 =&gt; 11)</t>
  </si>
  <si>
    <t>II.</t>
  </si>
  <si>
    <t>CHI PHÍ HOẠT ĐỘNG</t>
  </si>
  <si>
    <t>2.1</t>
  </si>
  <si>
    <t>Lỗ bán các tài sản tài chính FVTPL</t>
  </si>
  <si>
    <t>Chênh lệch giảm về đánh giá lại các TSTC FVTPL</t>
  </si>
  <si>
    <t>c.</t>
  </si>
  <si>
    <t>Chi phí giao dịch mua các tài sản tài chính FVTPL</t>
  </si>
  <si>
    <t>2.2</t>
  </si>
  <si>
    <t>Lỗ từ các khoản đầu tư nắm giữ đến ngày đáo hạn (HTM)</t>
  </si>
  <si>
    <t>2.3</t>
  </si>
  <si>
    <t>Lỗ và ghi nhận chênh lệch đánh giá theo giá trị hợp lý tài sản tài chính sẵn sàng để bán (AFS) khi phân loại lại</t>
  </si>
  <si>
    <t>2.4</t>
  </si>
  <si>
    <t>Chi phí dự phòng tài sản tài chính, xử lý tổn thất các khoản phải thu khó đòi và lỗ suy giảm tài sản tài chính và chi phí đi vay</t>
  </si>
  <si>
    <t>2.5</t>
  </si>
  <si>
    <t>Lỗ từ các công cụ phái sinh phòng ngừa rủi ro</t>
  </si>
  <si>
    <t>Chi phí hoạt động tự doanh</t>
  </si>
  <si>
    <t>Chi phí nghiệp vụ môi giới chứng khoán</t>
  </si>
  <si>
    <t>2.8</t>
  </si>
  <si>
    <t>2.11</t>
  </si>
  <si>
    <t>2.6</t>
  </si>
  <si>
    <t>Chi phí các dịch vụ khác</t>
  </si>
  <si>
    <t>Trong đó: Chi phí sửa lỗi giao dịch chứng khoán. lỗi khác tự doanh</t>
  </si>
  <si>
    <t>Cộng Chi phí hoạt động (40 = 21 =&gt; 32)</t>
  </si>
  <si>
    <t>III.</t>
  </si>
  <si>
    <t>DOANH THU HOẠT ĐỘNG TÀI CHÍNH</t>
  </si>
  <si>
    <t>3.1</t>
  </si>
  <si>
    <t>Chênh lệch lãi tỷ giá hối đoái đã và chưa thực hiện</t>
  </si>
  <si>
    <t>Doanh thu, dự thu cổ tức, lãi tiền gửi ngân hàng không cố định</t>
  </si>
  <si>
    <t>3.3</t>
  </si>
  <si>
    <t>Lãi bán, thanh lý các khoản đầu tư vào công ty con, liên kết, liên doanh</t>
  </si>
  <si>
    <t>3.4</t>
  </si>
  <si>
    <t>Doanh thu khác về đầu tư</t>
  </si>
  <si>
    <t>Cộng doanh thu hoạt động tài chính (50 = 41=&gt; 44)</t>
  </si>
  <si>
    <t>IV.</t>
  </si>
  <si>
    <t>CHI PHÍ TÀI CHÍNH</t>
  </si>
  <si>
    <t>4.1</t>
  </si>
  <si>
    <t>Chênh lệch lỗ tỷ giá hối đoái đã và chưa thực hiện</t>
  </si>
  <si>
    <t>4.3</t>
  </si>
  <si>
    <t>Lỗ bán, thanh lý các khoản đầu tư vào công ty con, liên kết, liên doanh</t>
  </si>
  <si>
    <t>4.4</t>
  </si>
  <si>
    <t>Chi phí dự phòng suy giảm giá trị các khoản đầu tư tài chính dài hạn</t>
  </si>
  <si>
    <t>4.5</t>
  </si>
  <si>
    <t>Cộng chi phí tài chính (60 = 51=&gt; 55)</t>
  </si>
  <si>
    <t>V.</t>
  </si>
  <si>
    <t>VI.</t>
  </si>
  <si>
    <t>CHI PHÍ QUẢN LÝ CÔNG TY CHỨNG KHOÁN</t>
  </si>
  <si>
    <t>VII.</t>
  </si>
  <si>
    <t>KẾT QUẢ HOẠT ĐỘNG 
(70= 20+50-40-60-61-62)</t>
  </si>
  <si>
    <t>VIII.</t>
  </si>
  <si>
    <t>THU NHẬP KHÁC VÀ CHI PHÍ KHÁC</t>
  </si>
  <si>
    <t>Thu nhập khác</t>
  </si>
  <si>
    <t>Cộng kết quả hoạt động khác (80 = 71 - 72)</t>
  </si>
  <si>
    <t>IX.</t>
  </si>
  <si>
    <t>TỔNG LỢI NHUẬN KẾ TOÁN TRƯỚC THUẾ
 (90 = 70+ 80)</t>
  </si>
  <si>
    <t>Lợi nhuận đã thực hiện</t>
  </si>
  <si>
    <t>9.2</t>
  </si>
  <si>
    <t>Lợi nhuận chưa thực hiện</t>
  </si>
  <si>
    <t>X.</t>
  </si>
  <si>
    <t>CHI PHÍ THUẾ TNDN</t>
  </si>
  <si>
    <t>Chi phí thuế TNDN hiện hành</t>
  </si>
  <si>
    <t>Chi phí thuế TNDN hoãn lại</t>
  </si>
  <si>
    <t>XI.</t>
  </si>
  <si>
    <t>LỢI NHUẬN KẾ TOÁN SAU THUẾ TNDN
(200 = 90 - 100)</t>
  </si>
  <si>
    <t>11.1</t>
  </si>
  <si>
    <t>Lợi nhuận sau thuế phân bổ cho chủ sở hữu</t>
  </si>
  <si>
    <t>11.2</t>
  </si>
  <si>
    <t>Lợi nhuận sau thuế trích các Qũy</t>
  </si>
  <si>
    <t>XII.</t>
  </si>
  <si>
    <t>THU NHẬP (LỖ) TOÀN DIỆN KHÁC SAU THUẾ TNDN</t>
  </si>
  <si>
    <t>12.1</t>
  </si>
  <si>
    <t>Lãi/(Lỗ) từ đánh giá lại các khoản đầu tư nắm giữ đến ngày đáo hạn</t>
  </si>
  <si>
    <t>12.2</t>
  </si>
  <si>
    <t>Lãi/(Lỗ) từ đánh giá lại các tài sản tài chính sẵn sàng để bán</t>
  </si>
  <si>
    <t>12.3</t>
  </si>
  <si>
    <t>Lãi/(Lỗ) toàn diện khác được chia từ hoạt động đầu tư vào công ty con, đầu tư liên doanh, liên kết</t>
  </si>
  <si>
    <t>12.4</t>
  </si>
  <si>
    <t>Lãi/(Lỗ) chênh lệch tỷ giá của hoạt động tại nước ngoài</t>
  </si>
  <si>
    <t>12.5</t>
  </si>
  <si>
    <t>Lãi, lỗ đánh giá lại tài sản cố định theo mô hình giá trị hợp lý</t>
  </si>
  <si>
    <t>12.6</t>
  </si>
  <si>
    <t>Lãi, lỗ toàn diện khác</t>
  </si>
  <si>
    <t>Thu nhập toàn diện phân bổ cho đối tượng khác</t>
  </si>
  <si>
    <t>THU NHẬP THUẦN TRÊN CỔ PHIẾU PHỔ THÔNG</t>
  </si>
  <si>
    <t>Lãi cơ bản trên cổ phiếu (Đồng/ 1 cổ phiếu)</t>
  </si>
  <si>
    <t>55</t>
  </si>
  <si>
    <t>A. TÀI SẢN NGẮN HẠN (100 = 110+ 130)</t>
  </si>
  <si>
    <t>I. TÀI SẢN TÀI CHÍNH (100 = 111 =&gt; 129)</t>
  </si>
  <si>
    <t>1.Tiền và các khoản tương đương tiền</t>
  </si>
  <si>
    <t>1.1. Tiền</t>
  </si>
  <si>
    <t>1.2. Các khoản tương đương tiền</t>
  </si>
  <si>
    <t>3. Các  khoản đầu tư nắm giữ đến ngày đáo hạn (HTM)</t>
  </si>
  <si>
    <r>
      <t>5. Các t</t>
    </r>
    <r>
      <rPr>
        <sz val="10"/>
        <color indexed="8"/>
        <rFont val="Times New Roman"/>
        <family val="1"/>
      </rPr>
      <t>ài sản tài chính sẵn sàng để bán (AFS)</t>
    </r>
  </si>
  <si>
    <r>
      <t xml:space="preserve">5. Dự phòng suy giảm giá trị các tài </t>
    </r>
    <r>
      <rPr>
        <sz val="10"/>
        <color indexed="8"/>
        <rFont val="Times New Roman"/>
        <family val="1"/>
      </rPr>
      <t>sản tài chính và tài sản thế chấp</t>
    </r>
  </si>
  <si>
    <t>6. Các khoản phải thu</t>
  </si>
  <si>
    <t>6.2. Phải thu và dự thu cổ tức, tiền lãi các tài sản tài chính</t>
  </si>
  <si>
    <t>Trong đó: Phải thu khó đòi về cổ tức, tiền lãi đến ngày nhận nhưng chưa nhận được</t>
  </si>
  <si>
    <t xml:space="preserve">6.2.2. Dự thu cổ tức, tiền lãi chưa đến ngày nhận </t>
  </si>
  <si>
    <t>10. Phải thu nội bộ</t>
  </si>
  <si>
    <t>11. Phải thu về lỗi giao dịch chứng khoán</t>
  </si>
  <si>
    <t>9. Dự phòng suy giảm giá trị các khoản phải thu</t>
  </si>
  <si>
    <t>II. Tài sản ngắn hạn khác  (130 = 131 -&gt;136)</t>
  </si>
  <si>
    <t>2. Vật tư văn phòng, công cụ, dụng cụ</t>
  </si>
  <si>
    <t>2. Chi phí trả trước ngắn hạn</t>
  </si>
  <si>
    <t>3. Cầm cố, thế chấp, ký quỹ, ký cược ngắn hạn</t>
  </si>
  <si>
    <t>6. Dự phòng suy giảm giá trị tài sản ngắn hạn khác</t>
  </si>
  <si>
    <t>B. TÀI SẢN DÀI HẠN 
(200 = 210 + 220 + 230 + 240 + 250 + 260)</t>
  </si>
  <si>
    <t xml:space="preserve">I. Tài sản tài chính dài hạn </t>
  </si>
  <si>
    <t xml:space="preserve"> 1. Tài sản cố định hữu hình</t>
  </si>
  <si>
    <t xml:space="preserve">     - Nguyên giá</t>
  </si>
  <si>
    <t xml:space="preserve">     - Giá trị hao mòn luỹ kế (*)</t>
  </si>
  <si>
    <t xml:space="preserve">     - Đánh giá TSCĐHH theo giá trị hợp lý</t>
  </si>
  <si>
    <t xml:space="preserve">     - Đánh giá TSCĐTTC theo giá trị hợp lý</t>
  </si>
  <si>
    <t>2. Tài sản cố định vô hình</t>
  </si>
  <si>
    <t xml:space="preserve">   - Nguyên giá</t>
  </si>
  <si>
    <t xml:space="preserve">   - Giá trị hao mòn luỹ kế (*)</t>
  </si>
  <si>
    <t xml:space="preserve">   - Đánh giá BĐSĐT theo giá trị hợp lý</t>
  </si>
  <si>
    <t>IV.Chi phí xây dựng cơ bản dở dang</t>
  </si>
  <si>
    <t xml:space="preserve">  1. Cầm cố, thế chấp, ký quỹ, ký cược dài hạn</t>
  </si>
  <si>
    <t xml:space="preserve">  3. Tài sản thuế thu nhập hoãn lại</t>
  </si>
  <si>
    <t>TỔNG CỘNG TÀI SẢN  (270 = 100+ 200)</t>
  </si>
  <si>
    <t>C. NỢ PHẢI TRẢ (300 = 310 + 340)</t>
  </si>
  <si>
    <t xml:space="preserve">1.1.  Vay ngắn hạn </t>
  </si>
  <si>
    <t>1.2. Nợ thuê tài sản tài chính ngắn hạn</t>
  </si>
  <si>
    <t>4.Trái phiếu phát hành ngắn hạn</t>
  </si>
  <si>
    <t xml:space="preserve">5. Vay Quỹ Hỗ trợ thanh toán </t>
  </si>
  <si>
    <t>2. Phải trả hoạt động giao dịch chứng khoán</t>
  </si>
  <si>
    <t>3.  Phải trả người bán ngắn hạn</t>
  </si>
  <si>
    <t>4. Người mua trả tiền trước ngắn hạn</t>
  </si>
  <si>
    <t>5. Thuế và các khoản phải nộp Nhà nước</t>
  </si>
  <si>
    <t>6. Phải trả người lao động</t>
  </si>
  <si>
    <t>7. Các khoản trích nộp phúc lợi nhân viên</t>
  </si>
  <si>
    <t>8. Chi phí phải trả ngắn hạn</t>
  </si>
  <si>
    <t>9. Các khoản phải trả, phải nộp khác ngắn hạn</t>
  </si>
  <si>
    <t>10.Quỹ khen thưởng, phúc lợi</t>
  </si>
  <si>
    <t>1.1.Vay dài hạn</t>
  </si>
  <si>
    <t>1.2. Nợ thuê tài sản tài chính dài hạn</t>
  </si>
  <si>
    <t xml:space="preserve">3.Trái phiếu chuyển đổi dài hạn </t>
  </si>
  <si>
    <t>4.Trái phiếu phát hành dài hạn</t>
  </si>
  <si>
    <t>5.  Phải trả người bán dài hạn</t>
  </si>
  <si>
    <t>12.Dự phòng phải trả dài hạn</t>
  </si>
  <si>
    <t xml:space="preserve">13. Dự phòng bồi thường thiệt hại cho Nhà đầu tư </t>
  </si>
  <si>
    <t xml:space="preserve">14. Thuế thu nhập hoãn lại phải trả </t>
  </si>
  <si>
    <t>D.    VỐN CHỦ SỞ HỮU   (400 = 410 + 420)</t>
  </si>
  <si>
    <t>1.1.Vốn góp của chủ sở hữu</t>
  </si>
  <si>
    <t>b.Cổ phiếu ưu đãi</t>
  </si>
  <si>
    <t>1.2. Thặng dư vốn cổ phần</t>
  </si>
  <si>
    <t>1.3.Quyền chọn chuyển đổi trái phiếu</t>
  </si>
  <si>
    <t xml:space="preserve">1.4. Vốn khác của chủ sở hữu </t>
  </si>
  <si>
    <t>1.5. Cổ phiếu quỹ (*)</t>
  </si>
  <si>
    <t>2. Quỹ dự phòng tài chính và rủi ro nghiệp vụ</t>
  </si>
  <si>
    <t>6. Các Quỹ khác thuộc vốn chủ sở hữu</t>
  </si>
  <si>
    <t>3. Lợi nhuận chưa phân phối</t>
  </si>
  <si>
    <t>3.1.Lợi nhuận đã thực hiện</t>
  </si>
  <si>
    <t>7.2.Lợi nhuận chưa thực hiện</t>
  </si>
  <si>
    <t xml:space="preserve">II. Nguồn kinh phí và quỹ khác </t>
  </si>
  <si>
    <t>TỔNG CỘNG NỢ PHẢI TRẢ VÀ VỐN CHỦ SỞ HỮU (440 = 300+400)</t>
  </si>
  <si>
    <t>Mã 
số</t>
  </si>
  <si>
    <t>223.a</t>
  </si>
  <si>
    <t>223.b</t>
  </si>
  <si>
    <t>226.a</t>
  </si>
  <si>
    <t>226.b</t>
  </si>
  <si>
    <t>229.a</t>
  </si>
  <si>
    <t>229.b</t>
  </si>
  <si>
    <t>232.a</t>
  </si>
  <si>
    <t>232.b</t>
  </si>
  <si>
    <t>NGUỒN VỐN</t>
  </si>
  <si>
    <t>5. Ngoại tệ các loại</t>
  </si>
  <si>
    <t>6. Cổ phiếu đang lưu hành</t>
  </si>
  <si>
    <t>a. Tài sản tài chính giao dịch tự do chuyển nhượng</t>
  </si>
  <si>
    <t xml:space="preserve">g. Tài sản tài chính ký quỹ đảm bảo khoản vay </t>
  </si>
  <si>
    <t>9. Tài sản tài chính đã lưu ký tại VSD và chưa giao dịch của CTCK</t>
  </si>
  <si>
    <t>a. Tài sản tài chính đã lưu ký tại VSD và chưa giao dịch, tự do chuyển nhượng</t>
  </si>
  <si>
    <t>b. Tài sản tài chính đã lưu ký tại VSD và chưa giao dịch, hạn chế chuyển nhượng</t>
  </si>
  <si>
    <t>c. Tài sản tài chính đã lưu ký tại VSD và chưa giao dịch, cầm cố</t>
  </si>
  <si>
    <t>d. Tài sản tài chính đã lưu ký tại VSD và chưa giao dịch, phong tỏa, tạm giữ</t>
  </si>
  <si>
    <t xml:space="preserve">10. Tài sản tài chính chờ về của CTCK </t>
  </si>
  <si>
    <t xml:space="preserve">11. Tài sản tài chính sửa lỗi giao dịch của CTCK </t>
  </si>
  <si>
    <t xml:space="preserve">12. Tài sản tài chính chưa lưu ký tại VSD của CTCK </t>
  </si>
  <si>
    <t xml:space="preserve">B.    TÀI SẢN VÀ CÁC KHOẢN PHẢI TRẢ VỀ TÀI SẢN QUẢN LÝ CAM KẾT VỚI KHÁCH HÀNG </t>
  </si>
  <si>
    <t>1.    Tài sản tài chính niêm yết/đăng ký giao dịch tại VSD của Nhà đầu tư</t>
  </si>
  <si>
    <t>f.  Tài sản tài chính chờ cho vay</t>
  </si>
  <si>
    <t>4. Tài sản tài chính sửa lỗi giao dịch của Nhà đầu tư</t>
  </si>
  <si>
    <t>5.Tài sản tài chính chưa lưu ký tại VSD của Nhà đầu tư</t>
  </si>
  <si>
    <t>6.Tài sản tài chính được hưởng quyền của Nhà đầu tư</t>
  </si>
  <si>
    <t>6.1. Tiền gửi về hoạt động môi giới chứng khoán</t>
  </si>
  <si>
    <t xml:space="preserve">b.Tiền của Nhà đầu tư về giao dịch chứng khoán theo phương thức Ngân hàng thương mại quản lý  </t>
  </si>
  <si>
    <t>6.2.Tiền gửi tổng hợp giao dịch chứng khoán cho khách hàng</t>
  </si>
  <si>
    <t>6.3. Tiền gửi bù trừ và thanh toán giao dịch chứng khoán</t>
  </si>
  <si>
    <t>b. Tiền gửi Tiền gửi bù trừ và thanh toán giao dịch chứng khoán của Nhà đầu tư nước ngoài</t>
  </si>
  <si>
    <t>6.4. Tiền gửi của Tổ chức phát hành chứng khoán</t>
  </si>
  <si>
    <t>7. Phải trả Nhà đầu tư về tiền gửi giao dịch chứng khoán theo phương thức CTCK quản lý</t>
  </si>
  <si>
    <t xml:space="preserve">7.1. Phải trả Nhà đầu tư trong nước về tiền gửi giao dịch chứng khoán theo phương thức CTCK quản lý </t>
  </si>
  <si>
    <t>7.2. Phải trả Nhà đầu tư nước ngoài về tiền gửi giao dịch chứng khoán theo phương thức CTCK quản lý</t>
  </si>
  <si>
    <t xml:space="preserve">8.1. Phải trả Nhà đầu tư trong nước về tiền gửi giao dịch chứng khoán theo phương thức Ngân hàng thương mại quản lý </t>
  </si>
  <si>
    <t xml:space="preserve">8.2. Phải trả Nhà đầu tư nước ngoài về tiền gửi giao dịch chứng khoán theo phương thức Ngân hàng thương mại quản lý </t>
  </si>
  <si>
    <t>9. Phải trả Tổ chức phát hành chứng khoán</t>
  </si>
  <si>
    <t>10. Phải thu/phải trả của khách hàng về lỗi giao dịch các tài sản tài chính</t>
  </si>
  <si>
    <t>12. Phải trả cổ tức, gốc và lãi trái phiếu</t>
  </si>
  <si>
    <t>029.1</t>
  </si>
  <si>
    <t>029.2</t>
  </si>
  <si>
    <t>032.1</t>
  </si>
  <si>
    <t>032.2</t>
  </si>
  <si>
    <t>024.a</t>
  </si>
  <si>
    <t>024.b</t>
  </si>
  <si>
    <t xml:space="preserve">2. Điều chỉnh cho các khoản: </t>
  </si>
  <si>
    <t>-  Khấu hao TSCĐ</t>
  </si>
  <si>
    <t>-  Các khoản dự phòng</t>
  </si>
  <si>
    <t xml:space="preserve">-  Dự thu tiền lãi </t>
  </si>
  <si>
    <t xml:space="preserve">-  Các khoản điều chỉnh khác </t>
  </si>
  <si>
    <r>
      <t xml:space="preserve">3. </t>
    </r>
    <r>
      <rPr>
        <b/>
        <sz val="10"/>
        <color indexed="8"/>
        <rFont val="Times New Roman"/>
        <family val="1"/>
      </rPr>
      <t>Tăng các chi phí phi tiền tệ</t>
    </r>
  </si>
  <si>
    <r>
      <t xml:space="preserve">4. </t>
    </r>
    <r>
      <rPr>
        <b/>
        <sz val="10"/>
        <color indexed="8"/>
        <rFont val="Times New Roman"/>
        <family val="1"/>
      </rPr>
      <t>Giảm các doanh thu phi tiền tệ</t>
    </r>
  </si>
  <si>
    <r>
      <t>-  Tăng (giảm)</t>
    </r>
    <r>
      <rPr>
        <sz val="10"/>
        <color indexed="8"/>
        <rFont val="Times New Roman"/>
        <family val="1"/>
      </rPr>
      <t xml:space="preserve"> các khoản cho vay </t>
    </r>
  </si>
  <si>
    <r>
      <t>3.</t>
    </r>
    <r>
      <rPr>
        <sz val="10"/>
        <color indexed="8"/>
        <rFont val="Times New Roman"/>
        <family val="1"/>
      </rPr>
      <t xml:space="preserve"> Tiền chi đầu tư vốn vào công ty con, công ty liên doanh, liên kết và đầu tư khác</t>
    </r>
  </si>
  <si>
    <t>4. Tiền thu hồi đầu tư góp vốn vào công ty con, công ty liên doanh, liên kết và đầu tư khác</t>
  </si>
  <si>
    <t>2. Tiền vay gốc</t>
  </si>
  <si>
    <t>3. Tiền chi trả nợ gốc vay</t>
  </si>
  <si>
    <t>-  Các khoản tương đương tiền</t>
  </si>
  <si>
    <t>LƯU CHUYỂN TIỀN TỆ HOẠT ĐỘNG MÔI GIỚI, ỦY THÁC CỦA KHÁCH HÀNG</t>
  </si>
  <si>
    <t>3.   Tiền thu bán chứng khoán ủy thác của khách hàng</t>
  </si>
  <si>
    <t>4.   Tiền chi bán chứng khoán ủy thác của khách hàng</t>
  </si>
  <si>
    <t>12. Thu lỗi giao dịch chứng khoán</t>
  </si>
  <si>
    <t>Tiền gửi ngân hàng đầu kỳ</t>
  </si>
  <si>
    <t>Ảnh hưởng của thay đổi tỷgiá hối đoái quy đổi ngoại tệ</t>
  </si>
  <si>
    <t>01/01/2016</t>
  </si>
  <si>
    <t>CÔNG TY CP CHỨNG KHOÁN ĐẠI NAM</t>
  </si>
  <si>
    <t>1.1. Giấy thành lập và hoạt động số 62/UBCK-GP ngày 30 tháng 10 năm 2007</t>
  </si>
  <si>
    <t xml:space="preserve">1.3. Những đặc điểm chính về hoạt động CTCK </t>
  </si>
  <si>
    <t>2.2. Đơn vị tiền tệ sử dụng trong kế toán: Đồng Việt Nam</t>
  </si>
  <si>
    <t>3.3. Hình thức kế toán áp dụng: Nhật ký chung trên máy vi tính</t>
  </si>
  <si>
    <t>4.1.2. Tiền ký quỹ của nhà đầu tư</t>
  </si>
  <si>
    <t>4.1.3. Tiền gửi tổng hợp giao dịch chứng khoán cho Nhà đầu tư</t>
  </si>
  <si>
    <t>4.1.4. Tiền gửi thanh toán bù trừ giao dịch chứng khoán</t>
  </si>
  <si>
    <t xml:space="preserve">4.1. Nguyên tắc ghi nhận các khoản tiền </t>
  </si>
  <si>
    <t>4.1.1. Tiền và tương đương tiền</t>
  </si>
  <si>
    <t>4.2.1. Tài sản tài chính ghi nhận thông qua lãi/lỗ</t>
  </si>
  <si>
    <t>4.2.2. Các khoản đầu tư nắm giữ đến ngày đáo hạn</t>
  </si>
  <si>
    <t>4.2.3. Các khoản cho vay</t>
  </si>
  <si>
    <t>4.2.4. Đánh giá lại các tài sản tài chính và tài sản thế chấp</t>
  </si>
  <si>
    <t>4.2.5. Các khoản phải thu và dự phòng nợ phải thu khó đòi</t>
  </si>
  <si>
    <t>4.2.6. Phải trả hoạt động giao dịch chứng khoán</t>
  </si>
  <si>
    <t>4.2.7. Tài sản cố định hữu hình và khấu hao</t>
  </si>
  <si>
    <t xml:space="preserve">4.2.8. Tài sản cố định vô hình và khấu hao </t>
  </si>
  <si>
    <t>4.3. Nguyên tắc ghi nhận chi phí đi vay</t>
  </si>
  <si>
    <t>4.4. Nguyên tắc ghi nhận Doanh thu</t>
  </si>
  <si>
    <t>4.5. Nguyên tắc ghi nhận các khoản Thuế</t>
  </si>
  <si>
    <t xml:space="preserve">- Tiền gửi ngân hàng </t>
  </si>
  <si>
    <t>- Các khoản tương đương tiền</t>
  </si>
  <si>
    <t>Chứng khoán thương mại</t>
  </si>
  <si>
    <t>Cho vay hoạt động Margin</t>
  </si>
  <si>
    <t>Cho vay hoạt động ứng trước tiền bán của khách hàng</t>
  </si>
  <si>
    <t>Tài sản tài chính ghi nhận thông qua lãi/lỗ (FVTPL)</t>
  </si>
  <si>
    <t>Ngắn hạn</t>
  </si>
  <si>
    <t>Dài hạn</t>
  </si>
  <si>
    <t>Thuế TNDN nộp thừa</t>
  </si>
  <si>
    <t>NGUYÊN GIÁ</t>
  </si>
  <si>
    <t>GIÁ TRỊ HAO MÒN LŨY KẾ</t>
  </si>
  <si>
    <t>GIÁ TRỊ CÒN LẠI</t>
  </si>
  <si>
    <t>Khấu hao trong năm</t>
  </si>
  <si>
    <t>Lợi nhuận trong năm</t>
  </si>
  <si>
    <t>Lợi nhuận kế toán trước thuế</t>
  </si>
  <si>
    <t>Điều chỉnh cho thu nhập chịu thuế</t>
  </si>
  <si>
    <t>- Trừ: Thu nhập không chịu thuế</t>
  </si>
  <si>
    <t>Chuyển lỗ các năm trước</t>
  </si>
  <si>
    <t>Thu nhập chịu thuế</t>
  </si>
  <si>
    <t>Thuế suất thông thường</t>
  </si>
  <si>
    <t>Lãi cơ bản trên cổ phiếu</t>
  </si>
  <si>
    <t>Việc tính toán lãi cơ bản trên cổ phiếu phân bổ cho các cổ đông sở hữu cổ phiếu phổ thông của Công ty được thực hiện trên cơ các số liệu sau:</t>
  </si>
  <si>
    <t>Lợi nhuận kế toán sau thuế TNDN</t>
  </si>
  <si>
    <t>Số lượng cổ phần phổ thông đang lưu hành bình quân</t>
  </si>
  <si>
    <t>Trong vòng một năm tới</t>
  </si>
  <si>
    <t>Từ năm thứ hai đến năm thứ năm</t>
  </si>
  <si>
    <t>Các khoản lương, thưởng của Ban giám đốc và thù lao Hội đồng quản trị trong kỳ</t>
  </si>
  <si>
    <t>Lương, thưởng của Ban Tổng giám đốc</t>
  </si>
  <si>
    <t>Thù lao Hội đồng quản trị</t>
  </si>
  <si>
    <t>Quản lý rủi ro vốn</t>
  </si>
  <si>
    <t xml:space="preserve">Công ty quản lý nguồn vốn nhằm đảm bảo rằng Công ty có thể vừa hoạt động liên tục vừa tối đa hóa lợi ích của các cổ đông thông qua tối ưu hóa số dư nguồn vốn và công nợ.
Cấu trúc vốn của Công ty gồm có các khoản nợ thuần (bao gồm các khoản vay trừ đi tiền và các khoản tương đương tiền) và phần vốn của các cổ đông (bao gồm vốn góp, các quỹ dự trữ, lợi nhuận sau thuế chưa phân phối).
</t>
  </si>
  <si>
    <t>Hệ số đòn bẩy tài chính</t>
  </si>
  <si>
    <t>Hệ số đòn bẩy tài chính của Công ty tại ngày kết thúc niên độ kế toán như sau:</t>
  </si>
  <si>
    <t>Các khoản vay</t>
  </si>
  <si>
    <t>Trừ: Tiền và các khoản tương đương tiền</t>
  </si>
  <si>
    <t>Nợ thuần</t>
  </si>
  <si>
    <t>Vốn chủ sở hữu</t>
  </si>
  <si>
    <t>Tỷ lệ nợ thuần trên vốn chủ sở hữu</t>
  </si>
  <si>
    <t>Các chính sách kế toán chủ yếu</t>
  </si>
  <si>
    <t xml:space="preserve">Chi tiết các chính sách kế toán chủ yếu và các phương pháp mà Công ty áp dụng (bao gồm các tiêu chí để ghi nhận, cơ sở xác định giá trị và cơ sở ghi nhận các khoản thu nhập và chi phí) đối với từng loại tài sản tài chính và công nợ tài chính được trình bày tại Thuyết minh số 4. </t>
  </si>
  <si>
    <t>Tài sản tài chính</t>
  </si>
  <si>
    <t>Tiền và các khoản tương đương tiền</t>
  </si>
  <si>
    <t>Các khoản ký quỹ</t>
  </si>
  <si>
    <t>Công nợ tài chính</t>
  </si>
  <si>
    <t>Phải trả người bán và phải trả khác</t>
  </si>
  <si>
    <t>Chi phí phải trả</t>
  </si>
  <si>
    <t>Phải trả giao dịch chứng khoán</t>
  </si>
  <si>
    <t>Công ty chưa đánh giá giá trị hợp lý của công nợ tài chính tại ngày kết thúc niên độ kế toán theo Thông tư số 210/2009/TT-BTC của Bộ Tài chính ngày 06 tháng 11 năm 2009 (“Thông tư 210”) cũng như các quy định hiện hành chưa có hướng dẫn cụ thể về việc xác định giá trị hợp lý của các tài sản tài chính và công nợ tài chính. Thông tư 210 yêu cầu áp dụng Chuẩn mực Báo cáo tài chính Quốc tế về việc trình bày báo cáo tài chính và thuyết minh thông tin đối với công cụ tài chính nhưng không đưa ra hướng dẫn tương đương cho việc đánh giá và ghi nhận công cụ tài chính bao gồm cả áp dụng giá trị hợp lý, nhằm phù hợp với Chuẩn mực Báo cáo tài chính Quốc tế.</t>
  </si>
  <si>
    <t>Mục tiêu quản lý rủi ro tài chính</t>
  </si>
  <si>
    <t xml:space="preserve">Công ty đã xây dựng hệ thống quản lý rủi ro nhằm phát hiện và đánh giá các rủi ro mà Công ty phải chịu, thiết lập các chính sách và quy trình kiểm soát rủi ro ở mức chấp nhận được. Hệ thống quản lý rủi ro được xem xét lại định kỳ nhằm phản ánh những thay đổi của điều kiện thị trường và hoạt động của Công ty.
Rủi ro tài chính bao gồm rủi ro thị trường (bao gồm rủi ro tỷ giá, rủi ro lãi suất và rủi ro về giá), rủi ro tín dụng và rủi ro thanh khoản. 
</t>
  </si>
  <si>
    <t>Rủi ro thị trường</t>
  </si>
  <si>
    <t xml:space="preserve">Hoạt động kinh doanh của Công ty sẽ chủ yếu chịu rủi ro khi có sự thay đổi về lãi suất và giá. Công ty không thực hiện các biện pháp phòng ngừa rủi ro này do thiếu thị trường mua các công cụ tài chính này.
Quản lý rủi ro lãi suất
Công ty chịu rủi ro lãi suất phát sinh từ các khoản vay chịu lãi suất đã được ký kết. Rủi ro này sẽ được Công ty quản lý bằng cách duy trì ở mức độ hợp lý các khoản vay và phân tích tình hình cạnh tranh trên thị trường để có được lãi suất có lợi cho Công ty từ các nguồn cho vay thích hợp.
Quản lý rủi ro về giá cổ phiếu
Các cổ phiếu do Công ty nắm giữ bị ảnh hưởng bởi các rủi ro thị trường phát sinh từ tính không chắc chắn về giá trị tương lai của cổ phiếu đầu tư. Công ty quản lý rủi ro về giá cổ phiếu bằng cách thiết lập hạn mức đầu tư. Hội đồng Quản trị của Công ty cũng xem xét và phê duyệt các quyết định đầu tư vào cổ phiếu như ngành nghề kinh doanh, công ty để đầu tư … Công ty đánh giá rủi ro về giá cổ phiếu là không đáng kể.
</t>
  </si>
  <si>
    <t>Rủi ro tín dụng</t>
  </si>
  <si>
    <t xml:space="preserve">Rủi ro tín dụng xảy ra khi một khách hàng hoặc đối tác không đáp ứng được các nghĩa vụ trong hợp đồng dẫn đến các tổn thất tài chính cho Công ty. Công ty có chính sách tín dụng phù hợp và thường xuyên theo dõi tình hình để đánh giá xem Công ty có chịu rủi ro tín dụng hay không. Công ty không có bất kỳ rủi ro tín dụng trọng yếu nào với các khách hàng hoặc đối tác bởi vì các khoản phải thu đến từ một số lượng lớn khách hàng hoạt động trong nhiều ngành khác nhau và phân bổ ở các khu vực địa lý khác nhau.
Mục đích quản lý rủi ro thanh khoản nhằm đảm bảo đủ nguồn vốn để đáp ứng các nghĩa vụ tài chính hiện tại và trong tương lai. Tính thanh khoản cũng được Công ty quản lý nhằm đảm bảo mức phụ trội giữa công nợ đến hạn và tài sản đến hạn trong năm ở mức có thể được kiểm soát đối với số vốn mà Công ty tin rằng có thể tạo ra trong năm đó. Chính sách của Công ty là theo dõi thường xuyên các yêu cầu về thanh khoản hiện tại và dự kiến trong tương lai nhằm đảm bảo Công ty duy trì đủ mức dự phòng tiền mặt, các khoản vay và đủ vốn mà các cổ đông cam kết góp nhằm đáp ứng các quy định về tính thanh khoản ngắn hạn và dài hạn hơn.
</t>
  </si>
  <si>
    <t>Quản lý rủi ro thanh khoản</t>
  </si>
  <si>
    <t xml:space="preserve">Các bảng dưới đây trình bày chi tiết các mức đáo hạn theo hợp đồng còn lại đối với tài sản tài chính và công nợ tài chính phi phái sinh và thời hạn thanh toán như đã được thỏa thuận. Các bảng này được trình bày dựa trên dòng tiền chưa chiết khấu của tài sản tài chính gồm lãi từ các tài sản đó, nếu có và dòng tiền chưa chiết khấu của công nợ tài chính tính theo ngày sớm nhất mà Công ty phải trả. Các bảng này trình bày dòng tiền của các khoản gốc và tiền lãi. Việc trình bày thông tin tài sản tài chính phi phái sinh là cần thiết để hiểu được việc quản lý rủi ro thanh khoản của Công ty khi tính thanh khoản được quản lý trên cơ sở công nợ và tài sản thuần.
</t>
  </si>
  <si>
    <t>Từ 1 năm trở xuống</t>
  </si>
  <si>
    <t>Trên 1 năm đến 5 năm</t>
  </si>
  <si>
    <t>Chênh lệch thanh khoản thuần</t>
  </si>
  <si>
    <t>5. TIỀN VÀ CÁC KHOẢN TƯƠNG ĐƯƠNG TIỀN</t>
  </si>
  <si>
    <t>II. Tài sản cố định</t>
  </si>
  <si>
    <t>III. Tài sản dài hạn khác</t>
  </si>
  <si>
    <t>1. Các khoản đầu tư</t>
  </si>
  <si>
    <t xml:space="preserve">1.2. Đầu tư vào công ty con </t>
  </si>
  <si>
    <t xml:space="preserve">13. Đầu tư vào công ty liên doanh, liên kết </t>
  </si>
  <si>
    <t>1.1.Các khoản đầu tư nắm giữ đến ngày đáo hạn</t>
  </si>
  <si>
    <t>Nguyễn Thị Thanh Hà</t>
  </si>
  <si>
    <t>Tại ngày 31/12/2016 Công ty có khoản cam kết thuê hoạt động không hủy ngang với lịch thanh toán như sau:</t>
  </si>
  <si>
    <t>Doanh thu các dịch vụ  khác</t>
  </si>
  <si>
    <t>7.Trả trước cho người bán</t>
  </si>
  <si>
    <t>8. Phải thu các dịch vụ CTCK cung cấp</t>
  </si>
  <si>
    <t>9. Các khoản phải thu khác</t>
  </si>
  <si>
    <t>1. Cầm cố, thế chấp, ký quỹ, ký cược dài hạn</t>
  </si>
  <si>
    <t>2. Chi phí trả trước dài hạn</t>
  </si>
  <si>
    <t>3. Tiền nộp quỹ hỗ trợ thanh toán</t>
  </si>
  <si>
    <t xml:space="preserve"> </t>
  </si>
  <si>
    <t>01/01/2017</t>
  </si>
  <si>
    <t>1. Lợi nhuận trước thuế thu nhập doanh nghiệp</t>
  </si>
  <si>
    <t>- (Lãi) hoặc (+ lỗ) chênh lệch tỷ giá hối đoái chưa thực hiện</t>
  </si>
  <si>
    <t>-  Chi phí lãi vay</t>
  </si>
  <si>
    <t xml:space="preserve">-  Lãi, lỗ từ hoạt động đầu tư </t>
  </si>
  <si>
    <t>- Lỗ đánh giá giá trị các tài sản tài chính ghi nhận thông qua lãi/Lỗ FVTPL</t>
  </si>
  <si>
    <t>- Lỗ khác</t>
  </si>
  <si>
    <t>-  Lãi khác</t>
  </si>
  <si>
    <t>5. Lợi nhuận từ hoạt động kinh doanh trước thay đổi vốn lưu động</t>
  </si>
  <si>
    <t>-  Tăng (giảm) các khoản đầu tư giữ đến ngày đáo hạn (HTM)</t>
  </si>
  <si>
    <t>-  Tăng (giảm) tài sản tài chính sẵn sàng để bán AFS</t>
  </si>
  <si>
    <t>(-) Tăng, (+) giảm phải thu các dịch vụ CTCK cung cấp</t>
  </si>
  <si>
    <t>(-) Tăng, (+) giảm phải thu về lỗi giao dịch các TSTC</t>
  </si>
  <si>
    <t>(-) Tăng, (+) giảm phải thu về khác</t>
  </si>
  <si>
    <t>-  Tăng (giảm) các tài sản khác</t>
  </si>
  <si>
    <t>1. Tiền chi để mua sắm, xây dựng TSCĐ, BĐSĐT và các TS khác</t>
  </si>
  <si>
    <t>2. Tiền thu từ thanh lý, nhượng bán TSCĐ, BĐSĐT và các TS khác</t>
  </si>
  <si>
    <t>3. Tiền thu về cổ tức và lợi nhuận được chia từ các khoản đầu tư tài chính dài hạn</t>
  </si>
  <si>
    <t>2.Tiền chi trả vốn góp cho chủ sở hữu, mua lại cổ phiếu phát hành</t>
  </si>
  <si>
    <t>1.1. Tiền vay Quỹ Hỗ trợ thanh toán</t>
  </si>
  <si>
    <t>73.1</t>
  </si>
  <si>
    <t>2.1. Tiền vay khác</t>
  </si>
  <si>
    <t>73.2</t>
  </si>
  <si>
    <t>74.1</t>
  </si>
  <si>
    <t>74.2</t>
  </si>
  <si>
    <t>3.1. Tiền chi trả gốc nợ vay khác</t>
  </si>
  <si>
    <t>74.3</t>
  </si>
  <si>
    <t>3. Cổ tức, lợi nhuận đã trả cho chủ sở hữu</t>
  </si>
  <si>
    <t>IV. Tăng/giảm tiền thuần trong năm</t>
  </si>
  <si>
    <t>V. Tiền và các khoản tương đương tiền đầu năm</t>
  </si>
  <si>
    <t>-  Tiền</t>
  </si>
  <si>
    <t>101.1</t>
  </si>
  <si>
    <t>101.2</t>
  </si>
  <si>
    <t>- Ảnh hưởng của thay đổi tỷ giá hối đoái quy đổi ngoại tệ</t>
  </si>
  <si>
    <t>VI. Tiền và các khoản tương đương tiền cuối năm</t>
  </si>
  <si>
    <t>103.1</t>
  </si>
  <si>
    <t>103.2</t>
  </si>
  <si>
    <r>
      <t xml:space="preserve">- </t>
    </r>
    <r>
      <rPr>
        <sz val="10"/>
        <color indexed="8"/>
        <rFont val="Times New Roman"/>
        <family val="1"/>
      </rPr>
      <t>Lỗ suy giảm giá trị các khoản đầu tư nắm giữ đến ngày đáo hạn (HTM)</t>
    </r>
  </si>
  <si>
    <r>
      <t xml:space="preserve">- </t>
    </r>
    <r>
      <rPr>
        <sz val="10"/>
        <color indexed="8"/>
        <rFont val="Times New Roman"/>
        <family val="1"/>
      </rPr>
      <t>Lỗ suy giảm giá trị các khoản cho vay</t>
    </r>
  </si>
  <si>
    <r>
      <t xml:space="preserve">- </t>
    </r>
    <r>
      <rPr>
        <sz val="10"/>
        <color indexed="8"/>
        <rFont val="Times New Roman"/>
        <family val="1"/>
      </rPr>
      <t>Lỗ về ghi nhận chênh lệch đánh giá theo giá trị hợp lý TSTC sẵn sàng để bán AFS khi phân loại lại</t>
    </r>
  </si>
  <si>
    <r>
      <t xml:space="preserve">- </t>
    </r>
    <r>
      <rPr>
        <sz val="10"/>
        <color indexed="8"/>
        <rFont val="Times New Roman"/>
        <family val="1"/>
      </rPr>
      <t>Suy giảm giá trị của các tài sản cố định , BĐSĐT</t>
    </r>
  </si>
  <si>
    <r>
      <t xml:space="preserve">- </t>
    </r>
    <r>
      <rPr>
        <sz val="10"/>
        <color indexed="8"/>
        <rFont val="Times New Roman"/>
        <family val="1"/>
      </rPr>
      <t>Chi phí dự phòng suy giảm giá trị các khoản đầu tư tài chính dài hạn</t>
    </r>
  </si>
  <si>
    <r>
      <t xml:space="preserve">-  </t>
    </r>
    <r>
      <rPr>
        <sz val="10"/>
        <color indexed="8"/>
        <rFont val="Times New Roman"/>
        <family val="1"/>
      </rPr>
      <t>Lãi đánh giá giá trị các tài sản tài chính ghi nhận thông qua lãi/Lỗ FVTPL</t>
    </r>
  </si>
  <si>
    <r>
      <t xml:space="preserve">- </t>
    </r>
    <r>
      <rPr>
        <sz val="10"/>
        <color indexed="8"/>
        <rFont val="Times New Roman"/>
        <family val="1"/>
      </rPr>
      <t>Lãi về ghi nhận chênh lệch đánh giá theo giá trị hợp lý TSTC sẵn sàng để bán AFS khi phân loại lại</t>
    </r>
  </si>
  <si>
    <r>
      <t>-  Tăng (giảm)</t>
    </r>
    <r>
      <rPr>
        <sz val="10"/>
        <color indexed="8"/>
        <rFont val="Times New Roman"/>
        <family val="1"/>
      </rPr>
      <t xml:space="preserve"> tài sản tài chính ghi nhận thông qua lãi/lỗ FVTPL</t>
    </r>
  </si>
  <si>
    <r>
      <t xml:space="preserve">(-) Tăng, (+) giảm phải thu bán </t>
    </r>
    <r>
      <rPr>
        <sz val="10"/>
        <color indexed="8"/>
        <rFont val="Times New Roman"/>
        <family val="1"/>
      </rPr>
      <t>các tài sản tài chính</t>
    </r>
  </si>
  <si>
    <r>
      <t xml:space="preserve">(-) Tăng, (+) giảm phải thu và dự thu cổ tức, tiền lãi </t>
    </r>
    <r>
      <rPr>
        <sz val="10"/>
        <color indexed="8"/>
        <rFont val="Times New Roman"/>
        <family val="1"/>
      </rPr>
      <t>các TS tài chính</t>
    </r>
  </si>
  <si>
    <r>
      <t>-  Tăng (giảm)</t>
    </r>
    <r>
      <rPr>
        <sz val="10"/>
        <color indexed="8"/>
        <rFont val="Times New Roman"/>
        <family val="1"/>
      </rPr>
      <t xml:space="preserve"> chi phí phải trả (không bao gồm chi phí lãi vay)</t>
    </r>
  </si>
  <si>
    <r>
      <t>-  Tăng (giảm)</t>
    </r>
    <r>
      <rPr>
        <sz val="10"/>
        <color indexed="8"/>
        <rFont val="Times New Roman"/>
        <family val="1"/>
      </rPr>
      <t xml:space="preserve"> chi phí trả trước</t>
    </r>
  </si>
  <si>
    <r>
      <t>-  Tăng (giảm)</t>
    </r>
    <r>
      <rPr>
        <sz val="10"/>
        <color indexed="8"/>
        <rFont val="Times New Roman"/>
        <family val="1"/>
      </rPr>
      <t xml:space="preserve"> phải trả cho người bán</t>
    </r>
  </si>
  <si>
    <r>
      <t>-  Tăng (giảm)</t>
    </r>
    <r>
      <rPr>
        <sz val="10"/>
        <color indexed="8"/>
        <rFont val="Times New Roman"/>
        <family val="1"/>
      </rPr>
      <t xml:space="preserve"> các khoản trích nộp phúc lợi nhân viên</t>
    </r>
  </si>
  <si>
    <r>
      <t>-  Tăng (giảm)</t>
    </r>
    <r>
      <rPr>
        <sz val="10"/>
        <color indexed="8"/>
        <rFont val="Times New Roman"/>
        <family val="1"/>
      </rPr>
      <t xml:space="preserve"> thuế và các khoản phải nộp Nhà nước (Không bao gồm thuế TNDN đã nộp)</t>
    </r>
  </si>
  <si>
    <r>
      <t>-  Tăng (giảm)</t>
    </r>
    <r>
      <rPr>
        <sz val="10"/>
        <color indexed="8"/>
        <rFont val="Times New Roman"/>
        <family val="1"/>
      </rPr>
      <t xml:space="preserve"> phải trả người lao động</t>
    </r>
  </si>
  <si>
    <r>
      <t>-  Tăng (giảm)</t>
    </r>
    <r>
      <rPr>
        <sz val="10"/>
        <color indexed="8"/>
        <rFont val="Times New Roman"/>
        <family val="1"/>
      </rPr>
      <t xml:space="preserve"> phải trả về lỗi giao dịch các TSTC</t>
    </r>
  </si>
  <si>
    <r>
      <t>-  Tăng (giảm)</t>
    </r>
    <r>
      <rPr>
        <sz val="10"/>
        <color indexed="8"/>
        <rFont val="Times New Roman"/>
        <family val="1"/>
      </rPr>
      <t xml:space="preserve"> phải trả, phải nộp khác</t>
    </r>
  </si>
  <si>
    <t>5.   Thu vay quỹ hỗ trợ thanh toán</t>
  </si>
  <si>
    <t>6.   Chi trả vay quỹ hỗ trợ thanh toán</t>
  </si>
  <si>
    <t>3. Nhận tiền gửi để thanh toán giao dịch chứng khoán của khách hàng</t>
  </si>
  <si>
    <t>4. Chi trả thanh toán giao dịch chứng khoán của khách hàng</t>
  </si>
  <si>
    <t>9. Nhận tiền gửi của nhà đầu tư cho hoạt động ủy thác đầu tư của khách hàng</t>
  </si>
  <si>
    <t>10.Chi trả cho hoạt động ủy thác đầu tư của khách hàng</t>
  </si>
  <si>
    <t>5. Chi trả phí lưu ký chứng khoán của khách hàng</t>
  </si>
  <si>
    <t>6. Tiền thu của tổ chức phát hành chứng khoán</t>
  </si>
  <si>
    <t>7. Tiền chi trả tổ chức phát hành chứng khoán</t>
  </si>
  <si>
    <t>- Tiền gửi của nhà đầu tư về giao dịch chứng khoán theo phương thức CTCK quản lý trong đó có kỳ hạn</t>
  </si>
  <si>
    <t>- Tiền gửi của Tổ chức phát hành
Trong đó có kỳ hạn</t>
  </si>
  <si>
    <t>III. Tiền và các khoản tương đương tiền cuối kỳ của khách hàng (40 = 20 + 30)</t>
  </si>
  <si>
    <t>Tiền gửi ngân hàng cuối kỳ</t>
  </si>
  <si>
    <t>46</t>
  </si>
  <si>
    <t>47</t>
  </si>
  <si>
    <t>(Ban hành theo TT số 334/2016/TT-BTC ngày 27/12/2016 của Bộ Tài Chính)</t>
  </si>
  <si>
    <t>Mẫu số B03 - CTCK</t>
  </si>
  <si>
    <t>3.1. Chế độ kế toán áp dụng: Chế độ kế toán CTCK ban hành theo Thông tư số 334/2016/TT-BTC của Bộ Tài chính.</t>
  </si>
  <si>
    <t>Tiền gửi bù trừ và thanh toán giao dịch chứng khoán</t>
  </si>
  <si>
    <t xml:space="preserve"> - Tiền gửi bù trừ và thanh toán giao dịch chứng khoán</t>
  </si>
  <si>
    <t>Mẫu số B09 - CTCK</t>
  </si>
  <si>
    <t>Ban hành theo TT số 334/2016/TT-BTC ngày 27/12/2016 của Bộ Tài Chính)</t>
  </si>
  <si>
    <t>3.2. Tuyên bố về việc tuân thủ Chuẩn mực kế toán và Chế độ kế toán: Thực hiện kế toán CTCK trên cơ sở tuân thủ các 
Chuẩn mực kế toán Việt Nam có liên quan, Chế độ kế toán CTCK ban hành theo Thông tư số 334/2016/TT-BTC của Bộ Tài chính.</t>
  </si>
  <si>
    <t xml:space="preserve">Tiền và các khoản tương đương tiền bao gồm tiền mặt tại quỹ, các khoản tiền gửi không kỳ hạn, các khoản đầu tư ngắn hạn
 có thời hạn thu hồi hoặc đáo hạn không quá 3 tháng, có khả năng thanh khoản cao, dễ dàng chuyển đổi thành tiền và ít rủi ro 
liên quan đến việc biến động giá trị. </t>
  </si>
  <si>
    <t>Tiền gửi của nhà đầu tư về giao dịch chứng khoán phản ánh các khoản đặt cọc ủy thác của nhà đầu tư chứng khoán tại ngân hàng 
chỉ định cho mục đích thực hiện các giao dịch chứng khoán. Khoản tiền này đang được trình bày tại Các chỉ tiêu ngoài 
báo cáo tình hình tài chính (ngoại bảng).</t>
  </si>
  <si>
    <t>Tiền gửi tồng hợp giao dịch chứng khoán cho Nhà đầu tư phản ánh số tiền mua chứng khoán thời điểm T0 đến Tx và tiền nhận
 bán chứng khoán của Nhà đầu tư do VSD chuyển cho Công ty chứng khoán. Chỉ tiêu trên được trình bày tại Các chỉ tiêu ngoài 
Báo cáo tình hình tài chính (ngoại bảng).</t>
  </si>
  <si>
    <t>Tiền gửi thanh toán bù trừ giao dịch chứng khoán phản ánh các khoản ký quỹ cho việc thực hiện các giao dịch xóa lệnh và
 khớp lệnh tại Trung tâm Giao dịch chứng khoán và Trung tâm Lưu ký chứng khoán.</t>
  </si>
  <si>
    <t>4.2. Nguyên tắc và phương pháp kế toán tài sản tài chính ghi nhận thông qua lãi/lỗ, các khoản đầu tư nắm giữ đến ngày 
đáo hạn, các khoản cho vay và đánh giá lại các tài sản tài chính</t>
  </si>
  <si>
    <t xml:space="preserve">Tài sản tài chính ghi nhận thông qua lãi/lỗ là các tài sản tài chính được nắm giữ cho mục đích mua vào, bán ra trên thị trường
 tài chính thông qua hoạt động nghiên cứu và phân tích với kỳ vọng sinh lời. Các tài sản tài chính bao gồm cổ phiếu niêm yết và 
cổ phiếu chưa niêm yết. Các tài sản tài chính ghi nhận thông qua lãi/lỗ được trình bày theo giá mua cộng / (trừ) Chênh lệch
 tăng / (giảm) do đánh giá lại. Giá mua tài sản tài chính ghi nhận thông qua lãi/lỗ là giá mua thực tế các tài sản tài chính chưa 
niêm yết hoặc giá khớp lệnh mua, bán đối với tài sản tài chính niêm yết. Giá mua không bao gồm các chi phí mua như phí
 môi giới, phí giao dịch và phí ngân hàng. Cuối kỳ kế toán, Công ty phải đánh giá lại giá trị các tài sản tài chính ghi nhận thông 
qua lãi/lỗ theo giá thị trường hoặc giá trị hợp lý. Các tài sản tài chính ghi nhận thông qua lãi/lỗ bao gồm cổ phiếu niêm yết
 và chưa niêm yết.
Giá xuất của các khoản đầu tư chứng khoán xác định theo phương pháp bình quân gia quyền. 
</t>
  </si>
  <si>
    <t>Các khoản đầu tư nắm giữ đến ngày đáo hạn là các tài sản tài chính phi phái sinh với các khoản thanh toán cố định hoặc có thể 
xác định được, có kỳ đáo hạn là cố định mà Công ty có dự định tích cực và có khả năng giữ đến ngày đáo hạn. Các khoản đầu tư 
nắm giữ đến ngày đáo hạn bao gồm các hợp đồng tiền gửi có kỳ hạn trên 03 tháng.</t>
  </si>
  <si>
    <t xml:space="preserve">Các khoản cho vay là các tài sản tài chính phi phái sinh với các khoản thanh toán cố định hoặc có thể xác định và không niêm yết
 trên thị trường. Các dạng cam kết cho vay được thực hiện bao gồm Hợp đồng giao dịch ký quỹ và Hợp đồng ứng trước tiền bán 
chứng khoán. 
Rủi ro cho vay trong các nghiệp vụ cho vay theo quy định của luật chứng khoán (sau đây gọi tắt là rủi ro) là tổn thất có khả năng xảy ra đối với nợ cho vay của Công ty chứng khoán do khách hàng không thực hiện hoặc không có khả năng thực hiện một phần hoặc toàn bộ nghĩa vụ của mình theo cam kết vay, thì phải lập dự phòng rủi ro cụ thể và dự phòng chung cho những tổn thất có thể xảy ra đối với nợ cho vay của Công ty chứng khoán. Công ty chứng khoán sẽ lập dự phòng cụ thể cho khoản suy giảm giá trị các khoản cho vay.
</t>
  </si>
  <si>
    <t xml:space="preserve">Việc đánh giá lại các tài sản tài chính ghi nhận thông qua lãi/lỗ và các khoản đầu tư nắm giữ đến ngày đáo hạn theo giá thị trường 
hoặc giá trị hợp lý được thực hiện theo phương pháp xác định giá trị phù hợp với quy định pháp luật. Trong trường hợp không có
 giá trị thị trường tại ngày giao dịch gần nhất, Công ty được sử dụng giá trị hợp lý để đánh giá lại các tài sản tài chính. Giá trị hợp lý
 được xác định trên cơ sở tôn trọng nguyên tắc, phương pháp hoặc mô hình lý thuyết định giá tài sản tài chính đã được 
Ban Giám đốc chấp thuận. 
Giá trị thị trường của chứng khoán niêm yết trên Sở giao dịch Chứng khoán Hà Nội và Sở giao dịch Chứng khoán Thành phố
 Hồ Chí Minh là giá đóng cửa tại ngày gần nhất có giao dịch tính đến ngày đánh giá lại.
Đối với các chứng khoán của các công ty chưa niêm yết trên thị trường chứng khoán nhưng đã đăng ký giao dịch trên thị trường 
giao dịch của các công ty đại chúng chưa niêm yết (UPCom) thì giá trị thị trường được xác định lá giá đóng cửa bình quân tại ngày
gần nhất có giao dịch tính đến ngày đánh giá lại.
Đối với chứng khoán niêm yết bị hủy hoặc bị đình chỉ giao dịch hoặc bị ngừng giao dịch kể từ ngày giao dịch thứ sáu trở đi, 
giá chứng khoán thực tế là giá trị sổ sách tại ngày lập bảng cân đối kế toán gần nhất. 
Đối với chứng khoán chưa niêm yết và chưa đăng ký giao dịch trên thị trường giao dịch của các công ty đại chúng chưa niêm 
yết (UPCom) thì giá chứng khoán thực tế trên thị trường làm cơ sở để đánh giá lại là giá trung bình của các mức giá giao dịch
 thực tế theo báo giá của ba (03) công ty chứng khoán có giao dịch tại thời điểm gần nhất với thời điểm đánh giá lại nhưng 
không quá một tháng tính đến ngày đánh giá lại.
Công ty không thực hiện đánh giá lại đối với các Công ty chưa đăng ký giao dịch ở thị trường giao dịch của các công ty đại chúng 
vì không thu thập đủ tối thiểu báo giá bởi ba (03) công ty chứng khoán tại thời điểm lập dự phòng.
</t>
  </si>
  <si>
    <t xml:space="preserve">Tất cả các khoản phải thu và dự thu về cổ tức, tiền lãi của các tài sản tài chính thuộc danh mục tài sản tài chính của Công ty phát 
sinh trong kỳ đều được theo dói tại chỉ tiêu “Phải thu và dự thu cổ tức, tiền lãi các tài sản tài chính” trên báo cáo tình hình tài chính.
Các khoản phải thu được ghi nhận theo giá trị ghi sổ của các khoản phải thu khách hàng và phải thu khác cùng dự phòng phải thu 
khó đòi. Dự phòng phải thu khó đòi được trích lập cho những khoản phải thu đã quá hạn thanh toán từ sáu tháng trở lên, hoặc các
 khoản thu mà người nợ khó có khả năng thanh toán do bị thanh lý, phá sản hay các khó khăn tương tự.
</t>
  </si>
  <si>
    <t xml:space="preserve">Phải trả hoạt động giao dịch chứng khoán bao gồm khoản tiền phải trả các tổ chức cung cấp các dịch vụ mua bán các tài sản tài 
chính của Công ty hoặc của khách hàng qua Sở giao dịch chứng khoán và Công ty với tư cách là thành viên; hoặc với các đại lý 
tham gia phát hành chứng khoán cho tổ chức phát hành chứng khoán liên quan đến nghiệp vụ bảo lãnh phát hành chứng khoán 
của Công ty.
</t>
  </si>
  <si>
    <t xml:space="preserve">Tài sản cố định hữu hình được trình bày theo nguyên giá trừ giá trị hao mòn lũy kế. Nguyên giá tài sản cố định hữu hình bao gồm
 giá mua và toàn bộ các chi phí khác liên quan trực tiếp đến việc đưa tài sản vào trạng thái sẵn sàng sử dụng. 
Nguyên giá tài sản cố định hữu hình do tự làm, tự xây dựng bao gồm chi phí xây dựng, chi phí sản xuất thực tế phát sinh cộng chi 
phí lắp đặt và chạy thử (nếu áp dụng).
Tài sản cố định hữu hình được khấu hao theo phương pháp đường thẳng dựa trên thời gian hữu dụng ước tính, cụ thể như sau:
                                                                  Năm 2016
                                                         (số năm khấu hao)
Thiết bị, dụng cụ văn phòng                03 – 08
</t>
  </si>
  <si>
    <t>Tài sản cố định vô hình là giá trị của các chương trình phần mềm phục vụ hoạt động kinh doanh, được khấu hao theo phương pháp
 đường thẳng trong thời gian từ 03 đến 08 năm.</t>
  </si>
  <si>
    <t xml:space="preserve">Chi phí đi vay liên quan trực tiếp đến việc mua, đầu tư xây dựng hoặc sản xuất những tài sản cần một thời gian tương đối dài để
 hoàn thành đưa vào sử dụng hoặc kinh doanh được cộng vào nguyên giá tài sản cho đến khi tài sản đó được đưa vào sử dụng
 hoặc kinh doanh. Các khoản thu nhập phát sinh từ việc đầu tư tạm thời các khoản vay được ghi giảm nguyên giá tài sản có liên quan.
Tất cả các chi phí lãi vay khác được ghi nhận vào báo cáo kết quả hoạt động kinh doanh khi phát sinh.
</t>
  </si>
  <si>
    <t xml:space="preserve">• Doanh thu nghiệp vụ môi giới chứng khoán: 
Là khoản phí giao dịch chứng khoán mà công ty chứng khoán được hưởng từ các hoạt động môi giới kinh doanh chứng khoán
 cho nhà đầu tư được xác định khi dịch vụ môi giới hoàn thành.
• Lãi từ các tài sản tài chính ghi nhận thông qua lãi/lỗ: 
Lãi từ các tài sản tài chính ghi nhận thông qua lãi/lỗ bao gồm các khoản chênh lệch lãi bán chứng khoán tự doanh của công ty 
chứng khoán (được ghi nhận dựa trên thông báo kết quả thanh toán bù trừ giao dịch chứng khoán của Trung tâm Lưu ký chứng khoán)
 và khoản thu lợi tức cổ phiếu, lãi trái phiếu, thu từ hoạt động góp vốn liên doanh, liên kết (lãi đầu tư cổ phiếu được ghi nhận trên báo 
cáo kết quả kinh doanh trên cơ sở thông báo chia lãi của tổ chức có cổ phần do công ty nắm giữ, lãi đầu tư trái phiếu và lãi từ hoạt 
động góp vốn liên doanh, liên kết được ghi nhận vào báo cáo kết quả kinh doanh trên cơ sở dồn tích).
• Doanh thu nghiệp vụ tư vấn chứng khoán:
Doanh thu từ hoạt động tư vấn được ghi nhận trên báo cáo kết quả kinh doanh khi hoàn thành dịch vụ và khách hàng chấp nhận thanh toán.
• Doanh thu nghiệp vụ  lưu ký chứng khoán:
Doanh thu từ dịch vụ lưu ký chứng khoán cho nhà đầu tư của Công ty được ghi nhận trên báo cáo kết quả kinh doanh là khoản phí lưu ký chứng khoán thu được của nhà đầu tư có chứng khoán gửi lưu ký chứng khoán ở Trung tâm LKCK được xác định vào cuối mỗi tháng.
• Thu nhập hoạt động khác:
Doanh thu khác bao gồm doanh thu lãi tiền gửi ngân hàng, hoàn nhập dự phòng các khoản đầu tư tài chính, doanh thu từ các hợp đồng hợp tác đầu tư chứng khoán và doanh thu khác. Các khoản này được ghi nhận trên báo cáo kết quả kinh doanh trên cơ sở dồn tích. Lãi thu được từ các hợp đồng mua bán chứng khoán có kỳ hạn được ghi nhận trên báo cáo kết quả kinh doanh khi thực thu.
</t>
  </si>
  <si>
    <t xml:space="preserve">Thuế thu nhập doanh nghiệp thể hiện tổng giá trị của số thuế phải trả hiện tại và số thuế hoãn lại.
Số thuế hiện tại phải trả được tính dựa trên thu nhập chịu thuế trong năm. Thu nhập chịu thuế khác với lợi nhuận thuần được trình 
bày trên báo cáo kết quả hoạt động kinh doanh vì thu nhập chịu thuế không bao gồm các khoản thu nhập hay chi phí tính thuế 
hoặc được khấu trừ trong các năm khác (bao gồm cả lỗ mang sang, nếu có) và ngoài ra không bao gồm các chỉ tiêu không chịu thuế 
hoặc không được khấu trừ.
Thuế thu nhập hoãn lại được tính trên các khoản chênh lệch giữa giá trị ghi sổ và cơ sở tính thuế thu nhập của các khoản mục
 tài sản hoặc công nợ trên báo cáo tài chính và được ghi nhận theo phương pháp bảng cân đối kế toán. Thuế thu nhập hoãn lại
 phải trả phải được ghi nhận cho tất cả các khoản chênh lệch tạm thời còn tài sản thuế thu nhập hoãn lại chỉ được ghi nhận khi 
chắc chắn có đủ lợi nhuận tính thuế trong tương lai để khấu trừ các khoản chênh lệch tạm thời. 
Thuế thu nhập hoãn lại được xác định theo thuế suất dự tính sẽ áp dụng cho năm tài sản được thu hồi hay nợ phải trả được
 thanh toán. Thuế thu nhập hoãn lại được ghi nhận vào báo cáo kết quả hoạt động kinh doanh trừ trường hợp khoản thuế đó 
có liên quan đến các khoản mục được ghi thẳng vào vốn chủ sở hữu. Trong trường hợp đó, thuế thu nhập hoãn lại cũng được
ghi thẳng vào vốn chủ sở hữu.
Tài sản thuế thu nhập hoãn lại và nợ thuế thu nhập hoãn lại phải trả được bù trừ khi Công ty có quyền hợp pháp để bù trừ giữa
 tài sản thuế thu nhập hiện hành với thuế thu nhập hiện hành phải nộp và khi các tài sản thuế thu nhập hoãn lại và nợ thuế thu nhập
 hoãn lại phải trả liên quan tới thuế thu nhập doanh nghiệp được quản lý bởi cùng một cơ quan thuế và Công ty có dự định thanh 
toán thuế thu nhập hiện hành trên cơ sở thuần.
Việc xác định thuế thu nhập của Công ty căn cứ vào các quy định hiện hành về thuế. Tuy nhiên, những quy định này thay đổi 
theo từng thời kỳ và việc xác định sau cùng về thuế thu nhập doanh nghiệp tùy thuộc vào kết quả kiểm tra của cơ quan thuế
 có thẩm quyền.
Các loại thuế khác được áp dụng theo các luật thuế hiện hành tại Việt Nam.
</t>
  </si>
  <si>
    <t xml:space="preserve">6. Giá trị khối lượng giao dịch thực hiện trong năm </t>
  </si>
  <si>
    <t>Khối lượng giao
dịch thực hiện
trong năm</t>
  </si>
  <si>
    <t>Giá trị khối lượng
giao dịch thực hiện
trong năm</t>
  </si>
  <si>
    <t>VND</t>
  </si>
  <si>
    <t>a) Của công ty chứng khoán</t>
  </si>
  <si>
    <t xml:space="preserve">     - Cổ phiếu</t>
  </si>
  <si>
    <t>b) Của nhà đầu tư</t>
  </si>
  <si>
    <t xml:space="preserve">    - Cổ phiếu</t>
  </si>
  <si>
    <t>7. Tài sản tài chính ghi nhận thông qua lãi/lỗ (FVTPL)</t>
  </si>
  <si>
    <t>Giá gốc</t>
  </si>
  <si>
    <t>Giá gốc và
dự phòng</t>
  </si>
  <si>
    <t xml:space="preserve">   - Công ty CP đầu tư thương mại Hoa Sen Việt Nam</t>
  </si>
  <si>
    <t xml:space="preserve">   - Công ty CP Xếp dỡ và Dịch vụ cảng Sài Gòn</t>
  </si>
  <si>
    <t xml:space="preserve">   - Công ty CP đầu tư và phát triển Nghệ An</t>
  </si>
  <si>
    <t xml:space="preserve">   -  Các cổ phiếu khác</t>
  </si>
  <si>
    <t>8. Các khoản đầu tư nắm giữ đến ngày đáo hạn (HTM)</t>
  </si>
  <si>
    <t>a) Ngắn hạn</t>
  </si>
  <si>
    <t>a) Dài hạn</t>
  </si>
  <si>
    <t>9. CÁC KHOẢN CHO VAY</t>
  </si>
  <si>
    <t>Các khoản cho vay</t>
  </si>
  <si>
    <t xml:space="preserve">  Cho vay hoạt động ứng trước tiền bán của khách hàng</t>
  </si>
  <si>
    <t>11. CÁC KHOẢN PHẢI THU</t>
  </si>
  <si>
    <t>Các khoản phải thu bán các tài sản tài chính</t>
  </si>
  <si>
    <t>Các khoản phải thu và dự thu cổ tức, tiền lãi các tài sản tài chính</t>
  </si>
  <si>
    <t>Dự thu lãi trái phiếu</t>
  </si>
  <si>
    <t>Dự thu tiền lãi - Tiền gửi có kỳ hạn cố định</t>
  </si>
  <si>
    <t>Dự thu tiền lãi hoạt động margin</t>
  </si>
  <si>
    <t>Dự thu tiền lãi hoạt động ứng trước tiền bán chứng khoán</t>
  </si>
  <si>
    <t>Các khoản trả trước cho người bán</t>
  </si>
  <si>
    <t>Trong đó, phải thu khó đòi</t>
  </si>
  <si>
    <t>Các khoản phải thu các dịch vụ CTCK cung cấp</t>
  </si>
  <si>
    <t>Phải thu hoạt động môi giới chứng khoán</t>
  </si>
  <si>
    <t>Phải thu hoạt động tư vấn tài chính doanh nghiệp</t>
  </si>
  <si>
    <t>Phải thu phí lưu ký của Nhà đầu tư</t>
  </si>
  <si>
    <t>Các khoản phải thu khác</t>
  </si>
  <si>
    <t>12. CHI PHÍ TRẢ TRƯỚC</t>
  </si>
  <si>
    <t>Công cụ dụng cụ xuất dùng</t>
  </si>
  <si>
    <t>Chi phí hệ thống nội thất</t>
  </si>
  <si>
    <t>13 . THUẾ VÀ CÁC KHOẢN PHẢI THU / PHẢI NỘP NHÀ NƯỚC</t>
  </si>
  <si>
    <t>a. Phải thu</t>
  </si>
  <si>
    <t>b. Phải trả</t>
  </si>
  <si>
    <t>Thuế GTGT</t>
  </si>
  <si>
    <t>Thuế TNCN</t>
  </si>
  <si>
    <t>14 . TĂNG, GIẢM TÀI SẢN HỮU HÌNH</t>
  </si>
  <si>
    <t xml:space="preserve">Cộng </t>
  </si>
  <si>
    <t>Số dư đầu năm</t>
  </si>
  <si>
    <t>Mua trong năm</t>
  </si>
  <si>
    <t>Thanh lý, nhượng bán</t>
  </si>
  <si>
    <t>Số dư cuối năm</t>
  </si>
  <si>
    <t>16 . TIỀN NỘP QUĨ HỖ TRỢ THANH TOÁN</t>
  </si>
  <si>
    <t>Tiền lãi phân bổ trong kỳ</t>
  </si>
  <si>
    <t>17. VAY NGĂN HẠN</t>
  </si>
  <si>
    <t>Khoản vay ngắn hạn</t>
  </si>
  <si>
    <t>LS</t>
  </si>
  <si>
    <t>Số vay trong năm</t>
  </si>
  <si>
    <t>Số trả trong năm</t>
  </si>
  <si>
    <t>Vay ngân hàng, tổ chức tài chính</t>
  </si>
  <si>
    <t>Ngân hàng TMCP Công Thương Việt Nam - CN TP Hà Nội</t>
  </si>
  <si>
    <t>Ngân hàng TMCP Đầu tư Và Phát triển Việt Nam - CN Thanh Xuân</t>
  </si>
  <si>
    <t>Vay các đối tượng khác</t>
  </si>
  <si>
    <t xml:space="preserve">Ông Nguyễn Duy Thanh </t>
  </si>
  <si>
    <t>18. PHẢI TRẢ HOẠT ĐỘNG GIAO DỊCH CHỨNG KHOÁN</t>
  </si>
  <si>
    <t>Sở giao dịch chứng khoán</t>
  </si>
  <si>
    <t>Trung tâm lưu ký chứng khoán</t>
  </si>
  <si>
    <t>19. CÁC KHOẢN PHẢI TRẢ, PHẢI NỘP KHÁC</t>
  </si>
  <si>
    <t>Phí chuyển nhượng phải trả trung tâm lưu ký</t>
  </si>
  <si>
    <t>Phải trả khác</t>
  </si>
  <si>
    <t>20. VỐN CHỦ SỞ HỮU</t>
  </si>
  <si>
    <t>vốn đầu tư của 
chủ sở hữu</t>
  </si>
  <si>
    <t>Quỹ dự phòng tài chính và rủi ro nghiệp vụ</t>
  </si>
  <si>
    <t>Lợi nhuận sau chưa phân phối</t>
  </si>
  <si>
    <t>Số dư đầu năm trước</t>
  </si>
  <si>
    <t>Tăng vốn điều lệ</t>
  </si>
  <si>
    <t>Số dư đầu năm nay</t>
  </si>
  <si>
    <t>21. TÀI SẢN TÀI CHÍNH, NIÊM YẾT/ ĐĂNG KÝ GIAO DỊCH TẠI VSD CỦA CTCK</t>
  </si>
  <si>
    <t>Tài sản tài chính giao dịch tự do chuyển nhượng</t>
  </si>
  <si>
    <t>22. TÀI SẢN TÀI CHÍNH CHƯA LƯU KÝ TẠI VSD CỦA CTCK</t>
  </si>
  <si>
    <t>Tài sản tài chính chưa lưu ký tại VSD</t>
  </si>
  <si>
    <t>23. TÀI SẢN TÀI CHÍNH NIÊM YẾT/ĐĂNG KÝ GIAO DỊCH TẠI VSD CỦA NHÀ ĐẦU TƯ</t>
  </si>
  <si>
    <t>Tài sản tài chính hạn chuyển nhượng</t>
  </si>
  <si>
    <t>Tài sản tài chính chờ thanh toán</t>
  </si>
  <si>
    <t>24. TÀI SẢN TÀI CHÍNH ĐÃ LƯU KÝ TẠI VSD VÀ CHƯA GIAO DỊCH CỦA NHÀ ĐẦU TƯ</t>
  </si>
  <si>
    <t>Tài sản tài chính đã lưu ký tại vsd va chưa GD, TDCN</t>
  </si>
  <si>
    <t>25.Tiền gửi của khách hàng</t>
  </si>
  <si>
    <t>Tiền gửi của Nhà đầu tư về giao dịch chứng khoán theo phương thức CTCK quản lý</t>
  </si>
  <si>
    <t>Tiền gửi tổng hợp giao dịch chứng khoán</t>
  </si>
  <si>
    <t>Tiền gửi bù trừ và thanh toán giao dịch chứng khoán của Nhà đầu tư trong nước</t>
  </si>
  <si>
    <t>Tiền gửi Tiền gửi bù trừ và thanh toán giao dịch chứng khoán của Nhà đầu tư nước ngoài</t>
  </si>
  <si>
    <t>26. PHẢI TRẢ NHÀ ĐẦU TƯ VỀ TiỀN GỬI GIAO DỊCH CHỨNG KHOÁN THEO PHƯƠNG THỨC CTCK QuẢN LÝ</t>
  </si>
  <si>
    <t>27.CỔ TỨC, TiỀN LÃI PHÁT SINH TỪ FVTPL, CÁC KHOẢN CHO VAY , HTM, AFS</t>
  </si>
  <si>
    <t>Từ tài sản tài chính FVTPL (cổ tức)</t>
  </si>
  <si>
    <t>Từ tài sản tài chính HTM (lãi pân bổ)</t>
  </si>
  <si>
    <t>Từ tài sản tài chính chov ay (lãi cho vay)</t>
  </si>
  <si>
    <t>28. DOANH THU NGOÀI THU NHẬP CÁC TÀI SẢN TÀI CHÍNH</t>
  </si>
  <si>
    <t>29. CHI PHÍ DỰ PHÒNG, XỬ LÝ TỔN THẤT CÁC KHOẢN PHẢI THU KHÓ ĐÒI VÀ CHI PHÍ ĐI VAY CỦA KHOẢN CHO VAY</t>
  </si>
  <si>
    <t>Chi phí dự phòng</t>
  </si>
  <si>
    <t>Chi phí đi vay các khoản cho vay</t>
  </si>
  <si>
    <t>30. CHI PHÍ HOẠT ĐỘNG CUNG CẤP DỊCH VỤ</t>
  </si>
  <si>
    <t>Chi phí môi giới chứng khoán</t>
  </si>
  <si>
    <t>chi phí nghiệp vụ lưu ký chứng khoán</t>
  </si>
  <si>
    <t>chi phí hoạt động đầu tư chứng khoán</t>
  </si>
  <si>
    <t>chi phí các dịch vụ khác</t>
  </si>
  <si>
    <t>Lãi tiền gửi ngân hàng không cố định</t>
  </si>
  <si>
    <t>32. CHI PHÍ QUẢN LÝ CÔNG TY CHỨNG KHOÁN</t>
  </si>
  <si>
    <t>Chi phí lương và các khoản trích theo lương</t>
  </si>
  <si>
    <t>Chi phí khấu hoa TSCĐ</t>
  </si>
  <si>
    <t>Chi phí thuế, lệ phí</t>
  </si>
  <si>
    <t>33. CHI PHÍ THUẾ THU NHẬP DOANH NGHIỆP HiỆN HÀNH</t>
  </si>
  <si>
    <t xml:space="preserve">         - Cộng: Chi phí không được trừ</t>
  </si>
  <si>
    <t>35. LÃI CƠ BẢN TRÊN CỔ PHIẾU</t>
  </si>
  <si>
    <t>10. Dự phòng suy giảm giá trị các tài sản tài chính và tài sản thế chấp</t>
  </si>
  <si>
    <t>Cơ sở lập dự phòng năm nay</t>
  </si>
  <si>
    <t>Mức (trích lập)/
hoàn nhập năm nay</t>
  </si>
  <si>
    <t>Giá trị thị trường tại thời điểm lập BCTC</t>
  </si>
  <si>
    <t>Giá trị lập dự phòng cuối năm</t>
  </si>
  <si>
    <t xml:space="preserve"> Tài sản tài chính ghi nhận thông qua lãi/lỗ (FVTPL)</t>
  </si>
  <si>
    <t>Cổ phiếu UPCOM</t>
  </si>
  <si>
    <t xml:space="preserve">   - Công ty CP xếp dỡ và dịch vụ cảng sài gòn</t>
  </si>
  <si>
    <t xml:space="preserve">   - Công ty CP vật liệu bưu điện</t>
  </si>
  <si>
    <t xml:space="preserve">   - Tổng công ty CP Sông Hồng</t>
  </si>
  <si>
    <t xml:space="preserve">   - Công ty CP đầu tư xây dựng thương mại Dầu khí IDICO</t>
  </si>
  <si>
    <t>Cổ phiếu OTC</t>
  </si>
  <si>
    <t xml:space="preserve">   - Công ty CP tập đoàn Hanaka</t>
  </si>
  <si>
    <t>Tài sản tài chính nắm giữ đến ngày đáo hạn (HTM)</t>
  </si>
  <si>
    <t xml:space="preserve">Tiền gửi có kỳ hạn </t>
  </si>
  <si>
    <t xml:space="preserve">Trái phiếu </t>
  </si>
  <si>
    <t>III</t>
  </si>
  <si>
    <t>Tài sản tài chính cho vay</t>
  </si>
  <si>
    <t>Cho vay quyền mua chứng khoán</t>
  </si>
  <si>
    <t>36.  CAM KẾT THUÊ HOẠT ĐỘNG</t>
  </si>
  <si>
    <t>38. NGHIỆP VỤ VÀ SỐ DƯ VỚI CÁC BÊN LIÊN QUAN</t>
  </si>
  <si>
    <t>39. CÔNG CỤ TÀI CHÍNH</t>
  </si>
  <si>
    <t>40. SỐ LIỆU SO SÁNH</t>
  </si>
  <si>
    <t>37. THÔNG TIN BÁO CÁO BỘ PHẬN</t>
  </si>
  <si>
    <t xml:space="preserve">  Cổ phiếu chưa niêm yết </t>
  </si>
  <si>
    <t xml:space="preserve">  Cổ phiếu niêm yết </t>
  </si>
  <si>
    <t>Số phải trả đầu năm là 29.039.273.952 VND</t>
  </si>
  <si>
    <t>31. DOANH THU HOẠT ĐỘNG TÀI CHÍNH</t>
  </si>
  <si>
    <t>34. KẾ HẠCH VÀ THỜI GIAN CHUYỂN LỖ</t>
  </si>
  <si>
    <t>Công ty có một số khoản lỗ phát sinh từ hoạt động kinh doanh của các năm trước sẽ được trừ toàn bộ và liên tục và thu nhập 5 năm tiếp theo. Số lỗ này dự kiến sẽ được chuyển lỗ theo biểu sau</t>
  </si>
  <si>
    <t>Số lỗ được chuyển</t>
  </si>
  <si>
    <t>Số lỗ phát sinh</t>
  </si>
  <si>
    <t>Thời gian chuyển</t>
  </si>
  <si>
    <t>Năm phát sinh</t>
  </si>
  <si>
    <t>Số lỗ đã chuyển</t>
  </si>
  <si>
    <t>Năm 2010</t>
  </si>
  <si>
    <t>Năm 2011</t>
  </si>
  <si>
    <t>Năm 2012</t>
  </si>
  <si>
    <t>2011-2015</t>
  </si>
  <si>
    <t>2012-2016</t>
  </si>
  <si>
    <t>2013-2017</t>
  </si>
  <si>
    <t>Tài sản tài chính FVTPL</t>
  </si>
  <si>
    <t>Đầu tư nắm giữ đến ngày đáo hạn</t>
  </si>
  <si>
    <t>các khoản phải thu khác</t>
  </si>
  <si>
    <t>các khoản phải trả</t>
  </si>
  <si>
    <t>chi phí phải trả</t>
  </si>
  <si>
    <t>Phải trả hoạt động GDCK</t>
  </si>
  <si>
    <t>Số đầu năm ngày 01/01/2017</t>
  </si>
  <si>
    <t>Số cuối năm tại ngày 01/01/2017</t>
  </si>
  <si>
    <t>8</t>
  </si>
  <si>
    <t>9</t>
  </si>
  <si>
    <t>16</t>
  </si>
  <si>
    <t>17</t>
  </si>
  <si>
    <t>18</t>
  </si>
  <si>
    <t>19</t>
  </si>
  <si>
    <t xml:space="preserve">BÁO CÁO TÌNH HÌNH TÀI CHÍNH </t>
  </si>
  <si>
    <t>4. Thuế và các khoản phải thu nhà nước</t>
  </si>
  <si>
    <t xml:space="preserve"> BÁO CÁO KẾT QUẢ HOẠT ĐỘNG</t>
  </si>
  <si>
    <t xml:space="preserve">BÁO CÁO TÌNH HÌNH BIẾN ĐỘNG VỐN CHỦ SỞ HỮU </t>
  </si>
  <si>
    <t>(Ban hành theo TT số 3342016 /TT-BTC
 ngày 27/12/2016 của Bộ Tài Chính)</t>
  </si>
  <si>
    <t xml:space="preserve">Tiền gửi có kỳ hạn trên 3 tháng đến 1 năm </t>
  </si>
  <si>
    <t xml:space="preserve">Trái phiếu của Công ty cổ phần đầu tư thương mại Hoa Sen Việt Nam </t>
  </si>
  <si>
    <t xml:space="preserve">  Cho vay hoạt động Margin </t>
  </si>
  <si>
    <t xml:space="preserve">Ngân hàng Đầu tư và Phát triển Việt Nam - CN Hà Thành </t>
  </si>
  <si>
    <t xml:space="preserve">Ngân hàng TMCP Đầu tư Và Phát triển Việt Nam - CN Thanh Trì </t>
  </si>
  <si>
    <r>
      <t xml:space="preserve">BẢN THUYẾT MINH BÁO CÁO TÀI CHÍNH </t>
    </r>
    <r>
      <rPr>
        <sz val="14"/>
        <rFont val="Times New Roman"/>
        <family val="1"/>
      </rPr>
      <t xml:space="preserve"> </t>
    </r>
  </si>
  <si>
    <t>15 . TĂNG, GIẢM TÀI SẢN VÔ HÌNH</t>
  </si>
  <si>
    <t>6.1. Phải thu bán các tài sản tài chính</t>
  </si>
  <si>
    <t xml:space="preserve"> Lỗ các tài sản tài chính ghi nhận thông qua lãi/lỗ (FVTPL)</t>
  </si>
  <si>
    <t xml:space="preserve"> Tổng giám đốc</t>
  </si>
  <si>
    <t>Ngô Anh Sơn</t>
  </si>
  <si>
    <t>Tổng giám đốc</t>
  </si>
  <si>
    <t>Ông Nguyễn Ngọc Bích</t>
  </si>
  <si>
    <t>Ông Nguyễn văn Ba</t>
  </si>
  <si>
    <t>1</t>
  </si>
  <si>
    <t>2.</t>
  </si>
  <si>
    <t>Lũy kế từ đầu năm đến cuối quý</t>
  </si>
  <si>
    <t xml:space="preserve"> Tầng 5 tòa nhà HACC1, 35 Lê Văn lương, Quận Thanh Xuân, Hà Nội</t>
  </si>
  <si>
    <t>Tel: 04.7304 7304  Fax: 04 32008583</t>
  </si>
  <si>
    <t>6.2.1. Phải thu cổ tức, tiền lãi đến ngày nhận</t>
  </si>
  <si>
    <t>3.1. Lợi nhuận sau thuế đã thực hiên</t>
  </si>
  <si>
    <t>3.2. Lợi nhuận chưa thực hiện</t>
  </si>
  <si>
    <t>I. Biến động vốn chủ sở hữu</t>
  </si>
  <si>
    <t>- Trừ: Thu nhập chưa thực hiện</t>
  </si>
  <si>
    <t>Năm trước (trình bầy lại)</t>
  </si>
  <si>
    <t>Tại ngày 31/12/2017</t>
  </si>
  <si>
    <t>BÁO CÁO TÀI CHÍNH QÚY IV NĂM 2017</t>
  </si>
  <si>
    <t>Cho kỳ hoạt động từ ngày 01/01/2017 đến ngày 31/12/2017</t>
  </si>
  <si>
    <t>Quí IV/2017</t>
  </si>
  <si>
    <t>Quý IV/2016</t>
  </si>
  <si>
    <t>Từ 01/01/2016 đến 31/12/2016</t>
  </si>
  <si>
    <t>Từ 01/01/2017 đến 31/12/2017</t>
  </si>
  <si>
    <t>Lập ngày 15 tháng 01 năm 2018</t>
  </si>
  <si>
    <t>Vũ Thị Thanh Tâm</t>
  </si>
  <si>
    <t>Giá trị lập dự phòng 30/09/2017</t>
  </si>
  <si>
    <t>Số đầu năm tại này 31/12//2017</t>
  </si>
  <si>
    <t>Số cuối năm tại ngày 31/12/2017</t>
  </si>
  <si>
    <t>Số phải trả cuối năm là 68,995,448,954 VND</t>
  </si>
  <si>
    <t>Thuê hoạt động là các khoản thuê văn phòng làm việc của Công ty. Chi phí thuê hoạt động đã ghi nhận vào báo cáo két quả kinh doanh Quí 4/2017 là 473.678.700 VNĐ</t>
  </si>
  <si>
    <t>Công ty thực hiện theo dõi doanh thu chi hí theo bộ phận lĩnh vực kinh doanh chính. Tuy nhiên ác khoán chi phí khác trong năm không tách riêng được, do đó Công ty không trình bày thông tin báo cáo theo bộ phận và cho rằng vịc trình bầy nội dung này không ảnh  hưởng trọng yếu tới việc trình bầy báo cáo tài chính 31/12/2017</t>
  </si>
  <si>
    <t>Tại 31/12/2017</t>
  </si>
  <si>
    <t>Số liệu so sánh là Báo cáo tài chính quý 4 năm 2016 đã được công bố thông tin.</t>
  </si>
  <si>
    <t>1.2. Địa chỉ liên hệ của CTCK: Tầng 5 tòa nhà HACC1, 35 Lê Văn lương, Quận Thanh Xuân, Hà Nội</t>
  </si>
  <si>
    <r>
      <rPr>
        <b/>
        <i/>
        <sz val="10"/>
        <rFont val="Times New Roman"/>
        <family val="1"/>
      </rPr>
      <t>Ghi chú:</t>
    </r>
    <r>
      <rPr>
        <i/>
        <sz val="10"/>
        <rFont val="Times New Roman"/>
        <family val="1"/>
      </rPr>
      <t xml:space="preserve"> Dự phòng các khoản vay hoạt động margign tại 31/12/2017 là 7.772.702.985 VND  ( tại ngày 01/01/2017: 7.772.702.985)</t>
    </r>
  </si>
</sst>
</file>

<file path=xl/styles.xml><?xml version="1.0" encoding="utf-8"?>
<styleSheet xmlns="http://schemas.openxmlformats.org/spreadsheetml/2006/main">
  <numFmts count="7">
    <numFmt numFmtId="41" formatCode="_(* #,##0_);_(* \(#,##0\);_(* &quot;-&quot;_);_(@_)"/>
    <numFmt numFmtId="43" formatCode="_(* #,##0.00_);_(* \(#,##0.00\);_(* &quot;-&quot;??_);_(@_)"/>
    <numFmt numFmtId="164" formatCode="_(* #,##0_);_(* \(#,##0\);_(* &quot;-&quot;??_);_(@_)"/>
    <numFmt numFmtId="165" formatCode="#,##0;\(#,##0\);\ "/>
    <numFmt numFmtId="166" formatCode="_ * #,##0_ ;_ * \-#,##0_ ;_ * &quot;-&quot;??_ ;_ @_ "/>
    <numFmt numFmtId="167" formatCode="_ * #,##0.00_ ;_ * \-#,##0.00_ ;_ * &quot;-&quot;??_ ;_ @_ "/>
    <numFmt numFmtId="168" formatCode="_-* #,##0_-;\-* #,##0_-;_-* &quot;-&quot;??_-;_-@_-"/>
  </numFmts>
  <fonts count="5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5"/>
      <name val="Times New Roman"/>
      <family val="1"/>
    </font>
    <font>
      <sz val="10.5"/>
      <name val="Times New Roman"/>
      <family val="1"/>
    </font>
    <font>
      <b/>
      <sz val="9"/>
      <name val="Times New Roman"/>
      <family val="1"/>
    </font>
    <font>
      <i/>
      <sz val="9"/>
      <name val="Times New Roman"/>
      <family val="1"/>
    </font>
    <font>
      <sz val="8"/>
      <name val="Times New Roman"/>
      <family val="1"/>
    </font>
    <font>
      <sz val="9"/>
      <name val="Times New Roman"/>
      <family val="1"/>
    </font>
    <font>
      <b/>
      <sz val="11"/>
      <name val="Times New Roman"/>
      <family val="1"/>
    </font>
    <font>
      <i/>
      <sz val="11"/>
      <name val="Times New Roman"/>
      <family val="1"/>
    </font>
    <font>
      <b/>
      <i/>
      <sz val="9"/>
      <name val="Times New Roman"/>
      <family val="1"/>
    </font>
    <font>
      <sz val="9"/>
      <color rgb="FFFF0000"/>
      <name val="Times New Roman"/>
      <family val="1"/>
    </font>
    <font>
      <b/>
      <sz val="10"/>
      <name val="Times New Roman"/>
      <family val="1"/>
    </font>
    <font>
      <i/>
      <sz val="10.5"/>
      <name val="Times New Roman"/>
      <family val="1"/>
    </font>
    <font>
      <sz val="10"/>
      <name val="Times New Roman"/>
      <family val="1"/>
    </font>
    <font>
      <i/>
      <sz val="10"/>
      <name val="Times New Roman"/>
      <family val="1"/>
    </font>
    <font>
      <b/>
      <i/>
      <sz val="10"/>
      <name val="Times New Roman"/>
      <family val="1"/>
    </font>
    <font>
      <b/>
      <sz val="10.5"/>
      <name val="Tahoma"/>
      <family val="2"/>
    </font>
    <font>
      <b/>
      <sz val="14"/>
      <name val="Times New Roman"/>
      <family val="1"/>
    </font>
    <font>
      <sz val="10"/>
      <color rgb="FFFF0000"/>
      <name val="Times New Roman"/>
      <family val="1"/>
    </font>
    <font>
      <b/>
      <sz val="10"/>
      <color indexed="8"/>
      <name val="Times New Roman"/>
      <family val="1"/>
    </font>
    <font>
      <sz val="10"/>
      <color indexed="8"/>
      <name val="Times New Roman"/>
      <family val="1"/>
    </font>
    <font>
      <sz val="11"/>
      <color indexed="8"/>
      <name val="Times New Roman"/>
      <family val="1"/>
    </font>
    <font>
      <sz val="10"/>
      <color theme="1"/>
      <name val="Times New Roman"/>
      <family val="1"/>
    </font>
    <font>
      <sz val="10"/>
      <color rgb="FF000000"/>
      <name val="Times New Roman"/>
      <family val="1"/>
    </font>
    <font>
      <b/>
      <sz val="12"/>
      <name val="Times New Roman"/>
      <family val="1"/>
    </font>
    <font>
      <sz val="10"/>
      <name val="Arial"/>
      <family val="2"/>
    </font>
    <font>
      <sz val="9.75"/>
      <color indexed="8"/>
      <name val="Times New Roman"/>
      <family val="2"/>
    </font>
    <font>
      <b/>
      <sz val="10"/>
      <color theme="3" tint="0.39997558519241921"/>
      <name val="Times New Roman"/>
      <family val="1"/>
    </font>
    <font>
      <sz val="9"/>
      <color indexed="8"/>
      <name val="Times New Roman"/>
      <family val="1"/>
    </font>
    <font>
      <b/>
      <sz val="10"/>
      <color theme="1"/>
      <name val="Times New Roman"/>
      <family val="1"/>
    </font>
    <font>
      <sz val="10"/>
      <color theme="3" tint="0.39997558519241921"/>
      <name val="Times New Roman"/>
      <family val="1"/>
    </font>
    <font>
      <b/>
      <sz val="9"/>
      <color indexed="8"/>
      <name val="Times New Roman"/>
      <family val="1"/>
    </font>
    <font>
      <sz val="12"/>
      <name val="Times New Roman"/>
      <family val="1"/>
    </font>
    <font>
      <b/>
      <sz val="8"/>
      <name val="Times New Roman"/>
      <family val="1"/>
    </font>
    <font>
      <i/>
      <sz val="8"/>
      <name val="Times New Roman"/>
      <family val="1"/>
    </font>
    <font>
      <b/>
      <i/>
      <sz val="8"/>
      <name val="Times New Roman"/>
      <family val="1"/>
    </font>
    <font>
      <sz val="14"/>
      <name val="Times New Roman"/>
      <family val="1"/>
    </font>
    <font>
      <sz val="11"/>
      <name val="Times New Roman"/>
      <family val="1"/>
    </font>
    <font>
      <b/>
      <sz val="9.75"/>
      <name val="Times New Roman"/>
      <family val="1"/>
    </font>
    <font>
      <sz val="9.75"/>
      <name val="Times New Roman"/>
      <family val="1"/>
    </font>
    <font>
      <b/>
      <i/>
      <sz val="9.75"/>
      <name val="Times New Roman"/>
      <family val="1"/>
    </font>
    <font>
      <i/>
      <sz val="9.75"/>
      <name val="Times New Roman"/>
      <family val="1"/>
    </font>
    <font>
      <sz val="11"/>
      <name val="Calibri"/>
      <family val="2"/>
      <scheme val="minor"/>
    </font>
    <font>
      <sz val="10"/>
      <name val="Calibri"/>
      <family val="2"/>
      <scheme val="minor"/>
    </font>
    <font>
      <sz val="10"/>
      <color indexed="8"/>
      <name val="Arial"/>
      <family val="2"/>
    </font>
    <font>
      <b/>
      <sz val="8.5"/>
      <name val="Times New Roman"/>
      <family val="1"/>
    </font>
    <font>
      <sz val="11"/>
      <color rgb="FF7030A0"/>
      <name val="Times New Roman"/>
      <family val="1"/>
    </font>
  </fonts>
  <fills count="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92D050"/>
        <bgColor indexed="64"/>
      </patternFill>
    </fill>
    <fill>
      <patternFill patternType="solid">
        <fgColor indexed="65"/>
        <bgColor indexed="64"/>
      </patternFill>
    </fill>
    <fill>
      <patternFill patternType="solid">
        <fgColor theme="8"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rgb="FFE3E3E3"/>
      </right>
      <top/>
      <bottom style="thin">
        <color rgb="FFE3E3E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rgb="FFE3E3E3"/>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8"/>
      </right>
      <top style="hair">
        <color indexed="8"/>
      </top>
      <bottom style="hair">
        <color indexed="8"/>
      </bottom>
      <diagonal/>
    </border>
    <border>
      <left/>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xf numFmtId="43" fontId="4" fillId="0" borderId="0" quotePrefix="1" applyFont="0" applyFill="0" applyBorder="0" applyAlignment="0">
      <protection locked="0"/>
    </xf>
    <xf numFmtId="0" fontId="3" fillId="0" borderId="0"/>
    <xf numFmtId="0" fontId="4" fillId="0" borderId="0"/>
    <xf numFmtId="0" fontId="4" fillId="0" borderId="0">
      <alignment vertical="center"/>
    </xf>
    <xf numFmtId="9" fontId="29" fillId="0" borderId="0" applyFont="0" applyFill="0" applyBorder="0" applyAlignment="0" applyProtection="0"/>
    <xf numFmtId="167" fontId="17" fillId="0" borderId="0" applyFont="0" applyFill="0" applyBorder="0" applyAlignment="0" applyProtection="0"/>
    <xf numFmtId="0" fontId="2" fillId="0" borderId="0"/>
    <xf numFmtId="43" fontId="2" fillId="0" borderId="0" applyFont="0" applyFill="0" applyBorder="0" applyAlignment="0" applyProtection="0"/>
    <xf numFmtId="0" fontId="4" fillId="0" borderId="0"/>
    <xf numFmtId="0" fontId="4" fillId="0" borderId="0"/>
  </cellStyleXfs>
  <cellXfs count="665">
    <xf numFmtId="0" fontId="0" fillId="0" borderId="0" xfId="0"/>
    <xf numFmtId="0" fontId="6" fillId="0" borderId="0" xfId="0" applyFont="1" applyAlignment="1">
      <alignment horizontal="right"/>
    </xf>
    <xf numFmtId="164" fontId="7" fillId="0" borderId="0" xfId="1" applyNumberFormat="1" applyFont="1" applyProtection="1"/>
    <xf numFmtId="0" fontId="7" fillId="0" borderId="0" xfId="0" applyFont="1"/>
    <xf numFmtId="0" fontId="9" fillId="0" borderId="0" xfId="0" applyFont="1" applyAlignment="1"/>
    <xf numFmtId="0" fontId="10" fillId="0" borderId="0" xfId="0" applyFont="1" applyAlignment="1"/>
    <xf numFmtId="0" fontId="10" fillId="0" borderId="0" xfId="0" applyFont="1" applyBorder="1"/>
    <xf numFmtId="0" fontId="10" fillId="0" borderId="0" xfId="0" applyFont="1" applyBorder="1" applyAlignment="1">
      <alignment horizontal="center"/>
    </xf>
    <xf numFmtId="0" fontId="10" fillId="0" borderId="0" xfId="0" applyFont="1"/>
    <xf numFmtId="49" fontId="11" fillId="3"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center" wrapText="1"/>
    </xf>
    <xf numFmtId="164" fontId="7" fillId="0" borderId="1" xfId="1" applyNumberFormat="1" applyFont="1" applyFill="1" applyBorder="1" applyAlignment="1">
      <alignment horizontal="left" vertical="center" wrapText="1"/>
      <protection locked="0"/>
    </xf>
    <xf numFmtId="49" fontId="10" fillId="0" borderId="1" xfId="0" applyNumberFormat="1" applyFont="1" applyFill="1" applyBorder="1" applyAlignment="1" applyProtection="1">
      <alignment horizontal="center" wrapText="1"/>
    </xf>
    <xf numFmtId="49" fontId="8" fillId="0" borderId="1" xfId="0" applyNumberFormat="1" applyFont="1" applyFill="1" applyBorder="1" applyAlignment="1" applyProtection="1">
      <alignment horizontal="left" vertical="center" wrapText="1"/>
    </xf>
    <xf numFmtId="164" fontId="10" fillId="0" borderId="1" xfId="1" applyNumberFormat="1" applyFont="1" applyFill="1" applyBorder="1" applyAlignment="1">
      <alignment horizontal="left" vertical="center" wrapText="1"/>
      <protection locked="0"/>
    </xf>
    <xf numFmtId="49" fontId="14" fillId="0" borderId="1" xfId="0" applyNumberFormat="1" applyFont="1" applyFill="1" applyBorder="1" applyAlignment="1" applyProtection="1">
      <alignment horizontal="center" wrapText="1"/>
    </xf>
    <xf numFmtId="3" fontId="10" fillId="0" borderId="0" xfId="0" applyNumberFormat="1" applyFont="1"/>
    <xf numFmtId="164" fontId="10" fillId="0" borderId="0" xfId="0" applyNumberFormat="1" applyFont="1"/>
    <xf numFmtId="0" fontId="10" fillId="0" borderId="0" xfId="0" applyFont="1" applyAlignment="1">
      <alignment horizontal="center"/>
    </xf>
    <xf numFmtId="0" fontId="15" fillId="0" borderId="0" xfId="0" applyFont="1"/>
    <xf numFmtId="0" fontId="16" fillId="3" borderId="0" xfId="0" applyFont="1" applyFill="1"/>
    <xf numFmtId="0" fontId="7" fillId="3" borderId="0" xfId="0" applyFont="1" applyFill="1" applyAlignment="1">
      <alignment horizontal="center"/>
    </xf>
    <xf numFmtId="164" fontId="16" fillId="3" borderId="0" xfId="1" applyNumberFormat="1" applyFont="1" applyFill="1" applyAlignment="1" applyProtection="1">
      <alignment horizontal="right"/>
    </xf>
    <xf numFmtId="0" fontId="7" fillId="3" borderId="0" xfId="0" applyFont="1" applyFill="1"/>
    <xf numFmtId="49" fontId="5" fillId="3" borderId="0" xfId="0" applyNumberFormat="1" applyFont="1" applyFill="1" applyAlignment="1"/>
    <xf numFmtId="49" fontId="5" fillId="3" borderId="0" xfId="0" applyNumberFormat="1" applyFont="1" applyFill="1" applyAlignment="1">
      <alignment horizontal="left"/>
    </xf>
    <xf numFmtId="0" fontId="5" fillId="3" borderId="0" xfId="0" applyNumberFormat="1" applyFont="1" applyFill="1" applyAlignment="1">
      <alignment horizontal="center"/>
    </xf>
    <xf numFmtId="0" fontId="5" fillId="3" borderId="0" xfId="0" applyNumberFormat="1" applyFont="1" applyFill="1" applyAlignment="1"/>
    <xf numFmtId="0" fontId="5" fillId="3" borderId="0" xfId="0" applyFont="1" applyFill="1"/>
    <xf numFmtId="0" fontId="6" fillId="3" borderId="0" xfId="0" applyFont="1" applyFill="1"/>
    <xf numFmtId="0" fontId="5" fillId="3" borderId="0" xfId="0" applyFont="1" applyFill="1" applyAlignment="1">
      <alignment horizontal="center"/>
    </xf>
    <xf numFmtId="0" fontId="6" fillId="3" borderId="0" xfId="0" applyFont="1" applyFill="1" applyAlignment="1">
      <alignment horizontal="left"/>
    </xf>
    <xf numFmtId="0" fontId="6" fillId="3" borderId="0" xfId="0" applyFont="1" applyFill="1" applyAlignment="1">
      <alignment horizontal="center"/>
    </xf>
    <xf numFmtId="0" fontId="6" fillId="3" borderId="0" xfId="0" applyFont="1" applyFill="1" applyAlignment="1"/>
    <xf numFmtId="0" fontId="5" fillId="3" borderId="0" xfId="0" applyFont="1" applyFill="1" applyAlignment="1"/>
    <xf numFmtId="164" fontId="7" fillId="3" borderId="0" xfId="1" applyNumberFormat="1" applyFont="1" applyFill="1" applyProtection="1"/>
    <xf numFmtId="0" fontId="17" fillId="0" borderId="0" xfId="0" applyFont="1"/>
    <xf numFmtId="0" fontId="11" fillId="0" borderId="0" xfId="0" applyFont="1" applyBorder="1" applyAlignment="1">
      <alignment horizontal="center"/>
    </xf>
    <xf numFmtId="0" fontId="7" fillId="2" borderId="1" xfId="0" applyFont="1" applyFill="1" applyBorder="1" applyAlignment="1">
      <alignment horizontal="center" wrapText="1"/>
    </xf>
    <xf numFmtId="0" fontId="15" fillId="0" borderId="1" xfId="0" applyFont="1" applyBorder="1" applyAlignment="1">
      <alignment wrapText="1"/>
    </xf>
    <xf numFmtId="0" fontId="17" fillId="0" borderId="1" xfId="0" applyFont="1" applyBorder="1"/>
    <xf numFmtId="164" fontId="17" fillId="0" borderId="1" xfId="1" applyNumberFormat="1" applyFont="1" applyBorder="1">
      <protection locked="0"/>
    </xf>
    <xf numFmtId="0" fontId="17" fillId="0" borderId="1" xfId="0" applyFont="1" applyBorder="1" applyAlignment="1">
      <alignment wrapText="1"/>
    </xf>
    <xf numFmtId="0" fontId="18" fillId="0" borderId="1" xfId="0" applyFont="1" applyBorder="1" applyAlignment="1">
      <alignment wrapText="1"/>
    </xf>
    <xf numFmtId="0" fontId="17" fillId="0" borderId="0" xfId="0" applyFont="1" applyAlignment="1">
      <alignment wrapText="1"/>
    </xf>
    <xf numFmtId="49" fontId="15" fillId="0" borderId="0" xfId="0" applyNumberFormat="1" applyFont="1"/>
    <xf numFmtId="164" fontId="15" fillId="0" borderId="1" xfId="1" applyNumberFormat="1" applyFont="1" applyBorder="1">
      <protection locked="0"/>
    </xf>
    <xf numFmtId="3" fontId="17" fillId="0" borderId="0" xfId="0" applyNumberFormat="1" applyFont="1"/>
    <xf numFmtId="164" fontId="17" fillId="0" borderId="0" xfId="0" applyNumberFormat="1" applyFont="1"/>
    <xf numFmtId="0" fontId="10" fillId="3" borderId="0" xfId="0" applyFont="1" applyFill="1" applyBorder="1"/>
    <xf numFmtId="0" fontId="10" fillId="3" borderId="0" xfId="0" applyFont="1" applyFill="1" applyBorder="1" applyAlignment="1">
      <alignment horizontal="center"/>
    </xf>
    <xf numFmtId="0" fontId="11" fillId="3" borderId="0" xfId="0" applyFont="1" applyFill="1" applyBorder="1" applyAlignment="1">
      <alignment horizontal="center"/>
    </xf>
    <xf numFmtId="0" fontId="15" fillId="2" borderId="1" xfId="0" applyFont="1" applyFill="1" applyBorder="1" applyAlignment="1">
      <alignment horizontal="center" wrapText="1"/>
    </xf>
    <xf numFmtId="0" fontId="15" fillId="0" borderId="1" xfId="0" applyFont="1" applyBorder="1"/>
    <xf numFmtId="49" fontId="17" fillId="0" borderId="1" xfId="0" applyNumberFormat="1" applyFont="1" applyBorder="1"/>
    <xf numFmtId="0" fontId="19" fillId="0" borderId="1" xfId="0" applyFont="1" applyBorder="1" applyAlignment="1">
      <alignment wrapText="1"/>
    </xf>
    <xf numFmtId="0" fontId="17" fillId="0" borderId="1" xfId="0" quotePrefix="1" applyFont="1" applyBorder="1" applyAlignment="1">
      <alignment wrapText="1"/>
    </xf>
    <xf numFmtId="49" fontId="17" fillId="0" borderId="0" xfId="0" applyNumberFormat="1" applyFont="1" applyAlignment="1">
      <alignment horizontal="left" vertical="center"/>
    </xf>
    <xf numFmtId="164" fontId="8" fillId="0" borderId="0" xfId="1" applyNumberFormat="1" applyFont="1" applyAlignment="1" applyProtection="1">
      <alignment wrapText="1"/>
    </xf>
    <xf numFmtId="49" fontId="5" fillId="3" borderId="0" xfId="0" applyNumberFormat="1" applyFont="1" applyFill="1" applyAlignment="1">
      <alignment horizontal="center"/>
    </xf>
    <xf numFmtId="49" fontId="15" fillId="2" borderId="1" xfId="0" applyNumberFormat="1" applyFont="1" applyFill="1" applyBorder="1" applyAlignment="1">
      <alignment horizontal="center"/>
    </xf>
    <xf numFmtId="49" fontId="17" fillId="0" borderId="1" xfId="0" quotePrefix="1" applyNumberFormat="1" applyFont="1" applyBorder="1"/>
    <xf numFmtId="49" fontId="17" fillId="0" borderId="0" xfId="0" applyNumberFormat="1" applyFont="1"/>
    <xf numFmtId="0" fontId="17" fillId="0" borderId="0" xfId="0" applyFont="1" applyFill="1"/>
    <xf numFmtId="43" fontId="17" fillId="0" borderId="1" xfId="1" applyFont="1" applyBorder="1">
      <protection locked="0"/>
    </xf>
    <xf numFmtId="0" fontId="20" fillId="3" borderId="0" xfId="3" applyNumberFormat="1" applyFont="1" applyFill="1" applyBorder="1" applyAlignment="1" applyProtection="1">
      <alignment vertical="center"/>
      <protection hidden="1"/>
    </xf>
    <xf numFmtId="0" fontId="20" fillId="3" borderId="0" xfId="3" applyNumberFormat="1" applyFont="1" applyFill="1" applyBorder="1" applyAlignment="1" applyProtection="1">
      <alignment horizontal="right" vertical="center"/>
      <protection hidden="1"/>
    </xf>
    <xf numFmtId="0" fontId="0" fillId="3" borderId="0" xfId="0" applyFill="1"/>
    <xf numFmtId="0" fontId="18" fillId="3" borderId="0" xfId="0" applyFont="1" applyFill="1"/>
    <xf numFmtId="0" fontId="6" fillId="3" borderId="0" xfId="3" applyNumberFormat="1" applyFont="1" applyFill="1" applyBorder="1" applyAlignment="1" applyProtection="1">
      <alignment vertical="center"/>
      <protection hidden="1"/>
    </xf>
    <xf numFmtId="0" fontId="6" fillId="3" borderId="0" xfId="3" applyNumberFormat="1" applyFont="1" applyFill="1" applyBorder="1" applyAlignment="1" applyProtection="1">
      <alignment horizontal="right" vertical="center"/>
      <protection hidden="1"/>
    </xf>
    <xf numFmtId="0" fontId="15" fillId="0" borderId="0" xfId="0" applyFont="1" applyBorder="1" applyAlignment="1">
      <alignment horizontal="center"/>
    </xf>
    <xf numFmtId="43" fontId="17" fillId="0" borderId="0" xfId="0" applyNumberFormat="1" applyFont="1"/>
    <xf numFmtId="0" fontId="17" fillId="3" borderId="0" xfId="4" applyFont="1" applyFill="1">
      <alignment vertical="center"/>
    </xf>
    <xf numFmtId="164" fontId="22" fillId="0" borderId="1" xfId="1" applyNumberFormat="1" applyFont="1" applyBorder="1">
      <protection locked="0"/>
    </xf>
    <xf numFmtId="164" fontId="9" fillId="0" borderId="1" xfId="1" applyNumberFormat="1" applyFont="1" applyBorder="1">
      <protection locked="0"/>
    </xf>
    <xf numFmtId="49" fontId="10" fillId="3" borderId="1" xfId="0" applyNumberFormat="1" applyFont="1" applyFill="1" applyBorder="1" applyAlignment="1" applyProtection="1">
      <alignment horizontal="center" wrapText="1"/>
    </xf>
    <xf numFmtId="164" fontId="7" fillId="3" borderId="1" xfId="1" applyNumberFormat="1" applyFont="1" applyFill="1" applyBorder="1" applyAlignment="1">
      <alignment horizontal="left" vertical="center" wrapText="1"/>
      <protection locked="0"/>
    </xf>
    <xf numFmtId="0" fontId="7" fillId="0" borderId="0" xfId="0" applyFont="1"/>
    <xf numFmtId="164" fontId="17" fillId="3" borderId="1" xfId="1" applyNumberFormat="1" applyFont="1" applyFill="1" applyBorder="1">
      <protection locked="0"/>
    </xf>
    <xf numFmtId="164" fontId="25" fillId="0" borderId="0" xfId="1" applyNumberFormat="1" applyFont="1" applyFill="1" applyAlignment="1" applyProtection="1">
      <alignment horizontal="right"/>
    </xf>
    <xf numFmtId="164" fontId="17" fillId="0" borderId="0" xfId="0" applyNumberFormat="1" applyFont="1" applyBorder="1"/>
    <xf numFmtId="164" fontId="26" fillId="0" borderId="1" xfId="1" applyNumberFormat="1" applyFont="1" applyBorder="1">
      <protection locked="0"/>
    </xf>
    <xf numFmtId="164" fontId="15" fillId="0" borderId="0" xfId="0" applyNumberFormat="1" applyFont="1"/>
    <xf numFmtId="0" fontId="7" fillId="0" borderId="0" xfId="0" applyFont="1" applyBorder="1"/>
    <xf numFmtId="0" fontId="7" fillId="0" borderId="0" xfId="0" applyFont="1"/>
    <xf numFmtId="0" fontId="6" fillId="3" borderId="0" xfId="0" applyFont="1" applyFill="1" applyAlignment="1">
      <alignment horizontal="center"/>
    </xf>
    <xf numFmtId="0" fontId="5" fillId="3" borderId="0" xfId="0" applyFont="1" applyFill="1" applyAlignment="1">
      <alignment horizontal="center"/>
    </xf>
    <xf numFmtId="0" fontId="15" fillId="0" borderId="1" xfId="0" applyFont="1" applyBorder="1" applyAlignment="1">
      <alignment horizontal="center" vertical="center" wrapText="1"/>
    </xf>
    <xf numFmtId="41" fontId="15" fillId="0" borderId="1" xfId="0" applyNumberFormat="1" applyFont="1" applyFill="1" applyBorder="1" applyAlignment="1">
      <alignment horizontal="right" vertical="center" wrapText="1"/>
    </xf>
    <xf numFmtId="0" fontId="17" fillId="0" borderId="1" xfId="2" quotePrefix="1" applyFont="1" applyBorder="1" applyAlignment="1">
      <alignment horizontal="center" vertical="center"/>
    </xf>
    <xf numFmtId="0" fontId="17" fillId="0" borderId="1" xfId="0" applyFont="1" applyBorder="1" applyAlignment="1">
      <alignment horizontal="center" vertical="center" wrapText="1"/>
    </xf>
    <xf numFmtId="41" fontId="17" fillId="0" borderId="1" xfId="0" applyNumberFormat="1" applyFont="1" applyFill="1" applyBorder="1" applyAlignment="1">
      <alignment horizontal="right" vertical="center" wrapText="1"/>
    </xf>
    <xf numFmtId="0" fontId="18" fillId="0" borderId="1" xfId="2" applyFont="1" applyBorder="1" applyAlignment="1">
      <alignment horizontal="center" vertical="center"/>
    </xf>
    <xf numFmtId="0" fontId="17" fillId="0" borderId="1" xfId="2" applyFont="1" applyBorder="1" applyAlignment="1">
      <alignment horizontal="center" vertical="center"/>
    </xf>
    <xf numFmtId="0" fontId="18" fillId="0" borderId="1" xfId="0" applyFont="1" applyBorder="1" applyAlignment="1">
      <alignment horizontal="center" vertical="center" wrapText="1"/>
    </xf>
    <xf numFmtId="41" fontId="15" fillId="0" borderId="1" xfId="0" applyNumberFormat="1" applyFont="1" applyBorder="1" applyAlignment="1">
      <alignment horizontal="right" vertical="center" wrapText="1"/>
    </xf>
    <xf numFmtId="0" fontId="15" fillId="0" borderId="1" xfId="0" applyFont="1" applyBorder="1" applyAlignment="1">
      <alignment horizontal="left" vertical="center" wrapText="1"/>
    </xf>
    <xf numFmtId="41" fontId="17" fillId="0" borderId="1" xfId="0" applyNumberFormat="1" applyFont="1" applyBorder="1" applyAlignment="1">
      <alignment horizontal="right" vertical="center" wrapText="1"/>
    </xf>
    <xf numFmtId="0" fontId="17" fillId="0" borderId="1" xfId="2" applyFont="1" applyBorder="1" applyAlignment="1">
      <alignment horizontal="center" vertical="center" wrapText="1"/>
    </xf>
    <xf numFmtId="0" fontId="15" fillId="0" borderId="1" xfId="2" applyFont="1" applyBorder="1" applyAlignment="1">
      <alignment horizontal="center" vertical="center" wrapText="1"/>
    </xf>
    <xf numFmtId="0" fontId="17" fillId="0" borderId="1" xfId="2" applyFont="1" applyBorder="1" applyAlignment="1">
      <alignment horizontal="right" vertical="center" wrapText="1"/>
    </xf>
    <xf numFmtId="166" fontId="15" fillId="0" borderId="1" xfId="2" applyNumberFormat="1" applyFont="1" applyBorder="1" applyAlignment="1">
      <alignment horizontal="right" vertical="center" wrapText="1"/>
    </xf>
    <xf numFmtId="164" fontId="15" fillId="0" borderId="1" xfId="1" applyNumberFormat="1" applyFont="1" applyBorder="1" applyProtection="1"/>
    <xf numFmtId="41" fontId="15" fillId="0" borderId="1" xfId="2" applyNumberFormat="1" applyFont="1" applyBorder="1" applyAlignment="1">
      <alignment horizontal="right" vertical="center" wrapText="1"/>
    </xf>
    <xf numFmtId="41" fontId="17" fillId="0" borderId="1" xfId="2" applyNumberFormat="1" applyFont="1" applyBorder="1" applyAlignment="1">
      <alignment horizontal="right" vertical="center" wrapText="1"/>
    </xf>
    <xf numFmtId="0" fontId="15" fillId="0" borderId="1" xfId="2" applyFont="1" applyBorder="1" applyAlignment="1">
      <alignment horizontal="center" vertical="center"/>
    </xf>
    <xf numFmtId="2" fontId="17" fillId="0" borderId="1" xfId="0" applyNumberFormat="1" applyFont="1" applyBorder="1"/>
    <xf numFmtId="0" fontId="7" fillId="3" borderId="1" xfId="0" applyFont="1" applyFill="1" applyBorder="1"/>
    <xf numFmtId="0" fontId="16" fillId="3" borderId="1" xfId="0" applyFont="1" applyFill="1" applyBorder="1"/>
    <xf numFmtId="164" fontId="16" fillId="3" borderId="1" xfId="1" applyNumberFormat="1" applyFont="1" applyFill="1" applyBorder="1" applyAlignment="1" applyProtection="1">
      <alignment horizontal="right"/>
    </xf>
    <xf numFmtId="49" fontId="5" fillId="3" borderId="1" xfId="0" applyNumberFormat="1" applyFont="1" applyFill="1" applyBorder="1" applyAlignment="1">
      <alignment horizontal="center"/>
    </xf>
    <xf numFmtId="0" fontId="6" fillId="3" borderId="1" xfId="0" applyFont="1" applyFill="1" applyBorder="1"/>
    <xf numFmtId="0" fontId="5" fillId="3" borderId="1" xfId="0" applyFont="1" applyFill="1" applyBorder="1" applyAlignment="1">
      <alignment horizontal="center"/>
    </xf>
    <xf numFmtId="166" fontId="17" fillId="0" borderId="1" xfId="1" applyNumberFormat="1" applyFont="1" applyBorder="1" applyAlignment="1" applyProtection="1">
      <alignment horizontal="righ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wrapText="1"/>
    </xf>
    <xf numFmtId="0" fontId="15" fillId="4" borderId="1" xfId="2" applyFont="1" applyFill="1" applyBorder="1" applyAlignment="1">
      <alignment horizontal="center" vertical="center" wrapText="1"/>
    </xf>
    <xf numFmtId="0" fontId="7" fillId="4" borderId="1" xfId="0" applyFont="1" applyFill="1" applyBorder="1" applyAlignment="1">
      <alignment horizontal="center" vertical="center" wrapText="1"/>
    </xf>
    <xf numFmtId="0" fontId="15" fillId="0" borderId="1" xfId="2"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8"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5" fillId="4" borderId="1" xfId="0" applyFont="1" applyFill="1" applyBorder="1" applyAlignment="1">
      <alignment horizontal="center" vertical="center"/>
    </xf>
    <xf numFmtId="49" fontId="7" fillId="4" borderId="1" xfId="0" applyNumberFormat="1" applyFont="1" applyFill="1" applyBorder="1" applyAlignment="1" applyProtection="1">
      <alignment horizontal="left" vertical="center" wrapText="1"/>
    </xf>
    <xf numFmtId="49" fontId="7" fillId="4" borderId="1" xfId="0" applyNumberFormat="1" applyFont="1" applyFill="1" applyBorder="1" applyAlignment="1" applyProtection="1">
      <alignment horizontal="center" wrapText="1"/>
    </xf>
    <xf numFmtId="0" fontId="15" fillId="0" borderId="1" xfId="0" applyFont="1" applyBorder="1" applyAlignment="1">
      <alignment vertical="center" wrapText="1"/>
    </xf>
    <xf numFmtId="0" fontId="10" fillId="0" borderId="1" xfId="0" applyFont="1" applyBorder="1" applyAlignment="1">
      <alignment horizontal="center"/>
    </xf>
    <xf numFmtId="0" fontId="15" fillId="0" borderId="1" xfId="2" quotePrefix="1" applyFont="1" applyBorder="1" applyAlignment="1">
      <alignment horizontal="center" vertical="center"/>
    </xf>
    <xf numFmtId="0" fontId="18" fillId="0" borderId="1" xfId="2" quotePrefix="1" applyFont="1" applyBorder="1" applyAlignment="1">
      <alignment horizontal="center" vertical="center"/>
    </xf>
    <xf numFmtId="41" fontId="18" fillId="0" borderId="1" xfId="2" applyNumberFormat="1" applyFont="1" applyBorder="1" applyAlignment="1">
      <alignment horizontal="right" vertical="center" wrapText="1"/>
    </xf>
    <xf numFmtId="0" fontId="17" fillId="0" borderId="0" xfId="0" applyFont="1" applyAlignment="1">
      <alignment horizontal="center"/>
    </xf>
    <xf numFmtId="0" fontId="15" fillId="3" borderId="1" xfId="0" applyFont="1" applyFill="1" applyBorder="1" applyAlignment="1">
      <alignment vertical="center" wrapText="1"/>
    </xf>
    <xf numFmtId="0" fontId="15" fillId="3" borderId="1" xfId="0" applyFont="1" applyFill="1" applyBorder="1" applyAlignment="1">
      <alignment horizontal="center" vertical="top"/>
    </xf>
    <xf numFmtId="0" fontId="17" fillId="3" borderId="1" xfId="0" applyFont="1" applyFill="1" applyBorder="1" applyAlignment="1">
      <alignment wrapText="1"/>
    </xf>
    <xf numFmtId="0" fontId="17" fillId="3" borderId="1" xfId="0" quotePrefix="1" applyFont="1" applyFill="1" applyBorder="1" applyAlignment="1">
      <alignment horizontal="center" vertical="center" wrapText="1"/>
    </xf>
    <xf numFmtId="0" fontId="17" fillId="3" borderId="1" xfId="0" quotePrefix="1" applyFont="1" applyFill="1" applyBorder="1" applyAlignment="1">
      <alignment horizontal="justify" vertical="center" wrapText="1"/>
    </xf>
    <xf numFmtId="0" fontId="17" fillId="3" borderId="1" xfId="0" applyFont="1" applyFill="1" applyBorder="1" applyAlignment="1">
      <alignment horizontal="justify" vertical="center" wrapText="1"/>
    </xf>
    <xf numFmtId="0" fontId="17" fillId="3" borderId="1" xfId="2" applyFont="1" applyFill="1" applyBorder="1" applyAlignment="1">
      <alignment wrapText="1"/>
    </xf>
    <xf numFmtId="0" fontId="19" fillId="3" borderId="1" xfId="2" applyFont="1" applyFill="1" applyBorder="1" applyAlignment="1">
      <alignment wrapText="1"/>
    </xf>
    <xf numFmtId="0" fontId="19" fillId="3" borderId="1" xfId="2" quotePrefix="1" applyFont="1" applyFill="1" applyBorder="1" applyAlignment="1">
      <alignment horizontal="center"/>
    </xf>
    <xf numFmtId="0" fontId="15" fillId="3" borderId="1" xfId="2" applyFont="1" applyFill="1" applyBorder="1" applyAlignment="1">
      <alignment wrapText="1"/>
    </xf>
    <xf numFmtId="0" fontId="15" fillId="3" borderId="1" xfId="2" quotePrefix="1" applyFont="1" applyFill="1" applyBorder="1" applyAlignment="1">
      <alignment horizontal="center"/>
    </xf>
    <xf numFmtId="0" fontId="17" fillId="3" borderId="1" xfId="2" quotePrefix="1" applyFont="1" applyFill="1" applyBorder="1" applyAlignment="1">
      <alignment horizontal="center" vertical="center"/>
    </xf>
    <xf numFmtId="0" fontId="17" fillId="3" borderId="1" xfId="2" quotePrefix="1" applyFont="1" applyFill="1" applyBorder="1" applyAlignment="1">
      <alignment wrapText="1"/>
    </xf>
    <xf numFmtId="0" fontId="7" fillId="3" borderId="1" xfId="0" applyFont="1" applyFill="1" applyBorder="1" applyAlignment="1">
      <alignment horizontal="center"/>
    </xf>
    <xf numFmtId="0" fontId="5" fillId="3" borderId="1" xfId="0" applyNumberFormat="1" applyFont="1" applyFill="1" applyBorder="1" applyAlignment="1">
      <alignment horizontal="center"/>
    </xf>
    <xf numFmtId="0" fontId="15" fillId="3" borderId="1" xfId="2" quotePrefix="1" applyFont="1" applyFill="1" applyBorder="1" applyAlignment="1">
      <alignment horizontal="center" vertical="center"/>
    </xf>
    <xf numFmtId="0" fontId="17" fillId="0" borderId="1" xfId="0" quotePrefix="1" applyFont="1" applyBorder="1" applyAlignment="1">
      <alignment horizontal="justify" vertical="center" wrapText="1"/>
    </xf>
    <xf numFmtId="0" fontId="17" fillId="0" borderId="1" xfId="0" quotePrefix="1"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19" fillId="0" borderId="1" xfId="0" applyFont="1" applyBorder="1" applyAlignment="1">
      <alignment vertical="center" wrapText="1"/>
    </xf>
    <xf numFmtId="0" fontId="27" fillId="0" borderId="1" xfId="0" applyFont="1" applyBorder="1" applyAlignment="1">
      <alignment vertical="center" wrapText="1"/>
    </xf>
    <xf numFmtId="49" fontId="17" fillId="0" borderId="1" xfId="0" applyNumberFormat="1" applyFont="1" applyBorder="1" applyAlignment="1">
      <alignment horizontal="center" vertical="center"/>
    </xf>
    <xf numFmtId="0" fontId="15" fillId="3" borderId="1" xfId="2" applyFont="1" applyFill="1" applyBorder="1" applyAlignment="1">
      <alignment vertical="center" wrapText="1"/>
    </xf>
    <xf numFmtId="0" fontId="17" fillId="3" borderId="1" xfId="2" applyFont="1" applyFill="1" applyBorder="1"/>
    <xf numFmtId="0" fontId="17" fillId="3" borderId="1" xfId="2" applyFont="1" applyFill="1" applyBorder="1" applyAlignment="1">
      <alignment horizontal="center" vertical="center"/>
    </xf>
    <xf numFmtId="41" fontId="17" fillId="3" borderId="1" xfId="2" applyNumberFormat="1" applyFont="1" applyFill="1" applyBorder="1" applyAlignment="1">
      <alignment horizontal="right" vertical="center" wrapText="1"/>
    </xf>
    <xf numFmtId="0" fontId="17" fillId="0" borderId="0" xfId="0" applyFont="1" applyAlignment="1"/>
    <xf numFmtId="0" fontId="15" fillId="0" borderId="0" xfId="0" applyFont="1" applyBorder="1"/>
    <xf numFmtId="49" fontId="10"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49" fontId="13" fillId="0" borderId="1" xfId="0" applyNumberFormat="1" applyFont="1" applyFill="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49" fontId="7" fillId="4" borderId="1" xfId="0" applyNumberFormat="1" applyFont="1" applyFill="1" applyBorder="1" applyAlignment="1" applyProtection="1">
      <alignment horizontal="center" vertical="center" wrapText="1"/>
    </xf>
    <xf numFmtId="164" fontId="10" fillId="3" borderId="1" xfId="1" applyNumberFormat="1" applyFont="1" applyFill="1" applyBorder="1" applyAlignment="1">
      <alignment horizontal="left" vertical="center" wrapText="1"/>
      <protection locked="0"/>
    </xf>
    <xf numFmtId="0" fontId="17" fillId="0" borderId="1" xfId="2" applyFont="1" applyBorder="1" applyAlignment="1">
      <alignment horizontal="left" vertical="center" wrapText="1"/>
    </xf>
    <xf numFmtId="0" fontId="18" fillId="0" borderId="1" xfId="2" applyFont="1" applyBorder="1" applyAlignment="1">
      <alignment horizontal="left" vertical="center" wrapText="1"/>
    </xf>
    <xf numFmtId="0" fontId="17" fillId="0" borderId="1" xfId="2" quotePrefix="1" applyFont="1" applyBorder="1" applyAlignment="1">
      <alignment horizontal="left" vertical="center" wrapText="1"/>
    </xf>
    <xf numFmtId="0" fontId="18" fillId="3" borderId="1" xfId="0" applyFont="1" applyFill="1" applyBorder="1"/>
    <xf numFmtId="164" fontId="18" fillId="3" borderId="1" xfId="1" applyNumberFormat="1" applyFont="1" applyFill="1" applyBorder="1" applyAlignment="1" applyProtection="1">
      <alignment horizontal="right"/>
    </xf>
    <xf numFmtId="164" fontId="17" fillId="3" borderId="1" xfId="1" applyNumberFormat="1" applyFont="1" applyFill="1" applyBorder="1" applyAlignment="1">
      <protection locked="0"/>
    </xf>
    <xf numFmtId="164" fontId="19" fillId="0" borderId="1" xfId="1" applyNumberFormat="1" applyFont="1" applyBorder="1">
      <protection locked="0"/>
    </xf>
    <xf numFmtId="164" fontId="15" fillId="3" borderId="1" xfId="1" applyNumberFormat="1" applyFont="1" applyFill="1" applyBorder="1" applyAlignment="1">
      <protection locked="0"/>
    </xf>
    <xf numFmtId="164" fontId="6" fillId="3" borderId="0" xfId="0" applyNumberFormat="1" applyFont="1" applyFill="1"/>
    <xf numFmtId="14" fontId="7" fillId="4" borderId="5" xfId="0" applyNumberFormat="1" applyFont="1" applyFill="1" applyBorder="1" applyAlignment="1">
      <alignment horizontal="center" vertical="center"/>
    </xf>
    <xf numFmtId="41" fontId="17" fillId="0" borderId="0" xfId="0" applyNumberFormat="1" applyFont="1"/>
    <xf numFmtId="43" fontId="17" fillId="0" borderId="1" xfId="0" applyNumberFormat="1" applyFont="1" applyBorder="1"/>
    <xf numFmtId="41" fontId="17" fillId="3" borderId="1" xfId="0" applyNumberFormat="1" applyFont="1" applyFill="1" applyBorder="1" applyAlignment="1">
      <alignment horizontal="right" vertical="center" wrapText="1"/>
    </xf>
    <xf numFmtId="41" fontId="15" fillId="3" borderId="1" xfId="0" applyNumberFormat="1" applyFont="1" applyFill="1" applyBorder="1" applyAlignment="1">
      <alignment horizontal="right" vertical="center" wrapText="1"/>
    </xf>
    <xf numFmtId="41" fontId="18" fillId="3" borderId="1" xfId="0" applyNumberFormat="1" applyFont="1" applyFill="1" applyBorder="1" applyAlignment="1">
      <alignment horizontal="right" vertical="center" wrapText="1"/>
    </xf>
    <xf numFmtId="166" fontId="15" fillId="3" borderId="1" xfId="1" applyNumberFormat="1" applyFont="1" applyFill="1" applyBorder="1" applyAlignment="1" applyProtection="1">
      <alignment horizontal="right" vertical="center" wrapText="1"/>
    </xf>
    <xf numFmtId="0" fontId="17" fillId="3" borderId="1" xfId="2" applyFont="1" applyFill="1" applyBorder="1" applyAlignment="1">
      <alignment horizontal="right" vertical="center" wrapText="1"/>
    </xf>
    <xf numFmtId="164" fontId="15" fillId="3" borderId="1" xfId="1" applyNumberFormat="1" applyFont="1" applyFill="1" applyBorder="1">
      <protection locked="0"/>
    </xf>
    <xf numFmtId="166" fontId="15" fillId="3" borderId="1" xfId="2" applyNumberFormat="1" applyFont="1" applyFill="1" applyBorder="1" applyAlignment="1">
      <alignment horizontal="right" vertical="center" wrapText="1"/>
    </xf>
    <xf numFmtId="41" fontId="15" fillId="3" borderId="1" xfId="2" applyNumberFormat="1" applyFont="1" applyFill="1" applyBorder="1" applyAlignment="1">
      <alignment horizontal="right" vertical="center" wrapText="1"/>
    </xf>
    <xf numFmtId="0" fontId="6" fillId="3" borderId="0" xfId="0" applyFont="1" applyFill="1" applyAlignment="1">
      <alignment horizontal="center"/>
    </xf>
    <xf numFmtId="0" fontId="5" fillId="3" borderId="0" xfId="0" applyFont="1" applyFill="1" applyAlignment="1">
      <alignment horizontal="center"/>
    </xf>
    <xf numFmtId="0" fontId="7" fillId="0" borderId="0" xfId="0" applyFont="1"/>
    <xf numFmtId="164" fontId="18" fillId="3" borderId="1" xfId="1" applyNumberFormat="1" applyFont="1" applyFill="1" applyBorder="1">
      <protection locked="0"/>
    </xf>
    <xf numFmtId="164" fontId="26" fillId="3" borderId="1" xfId="1" applyNumberFormat="1" applyFont="1" applyFill="1" applyBorder="1">
      <protection locked="0"/>
    </xf>
    <xf numFmtId="164" fontId="6" fillId="3" borderId="0" xfId="0" applyNumberFormat="1" applyFont="1" applyFill="1" applyAlignment="1"/>
    <xf numFmtId="0" fontId="17" fillId="3" borderId="0" xfId="0" applyFont="1" applyFill="1"/>
    <xf numFmtId="3" fontId="17" fillId="3" borderId="0" xfId="0" applyNumberFormat="1" applyFont="1" applyFill="1"/>
    <xf numFmtId="165" fontId="30" fillId="3" borderId="2" xfId="0" applyNumberFormat="1" applyFont="1" applyFill="1" applyBorder="1" applyAlignment="1" applyProtection="1">
      <alignment horizontal="right" vertical="top"/>
    </xf>
    <xf numFmtId="9" fontId="17" fillId="0" borderId="0" xfId="5" applyFont="1"/>
    <xf numFmtId="14" fontId="7" fillId="4" borderId="5" xfId="0" applyNumberFormat="1" applyFont="1" applyFill="1" applyBorder="1" applyAlignment="1">
      <alignment horizontal="center" vertical="center" wrapText="1"/>
    </xf>
    <xf numFmtId="14" fontId="7" fillId="4" borderId="5" xfId="0" applyNumberFormat="1" applyFont="1" applyFill="1" applyBorder="1" applyAlignment="1">
      <alignment horizontal="center" vertical="center" wrapText="1"/>
    </xf>
    <xf numFmtId="41" fontId="10" fillId="0" borderId="0" xfId="0" applyNumberFormat="1" applyFont="1"/>
    <xf numFmtId="164" fontId="17" fillId="0" borderId="4" xfId="1" applyNumberFormat="1" applyFont="1" applyBorder="1">
      <protection locked="0"/>
    </xf>
    <xf numFmtId="164" fontId="15" fillId="0" borderId="4" xfId="1" applyNumberFormat="1" applyFont="1" applyBorder="1">
      <protection locked="0"/>
    </xf>
    <xf numFmtId="164" fontId="17" fillId="0" borderId="12" xfId="1" applyNumberFormat="1" applyFont="1" applyBorder="1" applyProtection="1"/>
    <xf numFmtId="164" fontId="17" fillId="3" borderId="4" xfId="1" applyNumberFormat="1" applyFont="1" applyFill="1" applyBorder="1">
      <protection locked="0"/>
    </xf>
    <xf numFmtId="164" fontId="7" fillId="0" borderId="4" xfId="1" applyNumberFormat="1" applyFont="1" applyBorder="1">
      <protection locked="0"/>
    </xf>
    <xf numFmtId="0" fontId="15" fillId="3" borderId="1" xfId="0" applyFont="1" applyFill="1" applyBorder="1" applyAlignment="1">
      <alignment horizontal="right" vertical="top"/>
    </xf>
    <xf numFmtId="0" fontId="15" fillId="0" borderId="1" xfId="0" applyFont="1" applyBorder="1" applyAlignment="1">
      <alignment vertical="top" wrapText="1"/>
    </xf>
    <xf numFmtId="0" fontId="15" fillId="0" borderId="1" xfId="0" quotePrefix="1" applyFont="1" applyBorder="1" applyAlignment="1">
      <alignment horizontal="center" vertical="top" wrapText="1"/>
    </xf>
    <xf numFmtId="0" fontId="17" fillId="3" borderId="1" xfId="0" applyFont="1" applyFill="1" applyBorder="1" applyAlignment="1">
      <alignment horizontal="right" vertical="top"/>
    </xf>
    <xf numFmtId="41" fontId="15" fillId="0" borderId="1" xfId="0" applyNumberFormat="1" applyFont="1" applyFill="1" applyBorder="1" applyAlignment="1">
      <alignment horizontal="right" vertical="top" wrapText="1"/>
    </xf>
    <xf numFmtId="0" fontId="17" fillId="0" borderId="1" xfId="0" quotePrefix="1" applyFont="1" applyBorder="1" applyAlignment="1">
      <alignment horizontal="center" vertical="top" wrapText="1"/>
    </xf>
    <xf numFmtId="0" fontId="18" fillId="3" borderId="1" xfId="0" applyFont="1" applyFill="1" applyBorder="1" applyAlignment="1">
      <alignment horizontal="right" vertical="top"/>
    </xf>
    <xf numFmtId="41" fontId="17" fillId="0" borderId="1" xfId="0" applyNumberFormat="1" applyFont="1" applyFill="1" applyBorder="1" applyAlignment="1">
      <alignment horizontal="right" vertical="top" wrapText="1"/>
    </xf>
    <xf numFmtId="0" fontId="17" fillId="0" borderId="1" xfId="0" applyFont="1" applyBorder="1" applyAlignment="1">
      <alignment horizontal="center" vertical="top" wrapText="1"/>
    </xf>
    <xf numFmtId="0" fontId="15" fillId="0" borderId="1" xfId="0" applyFont="1" applyBorder="1" applyAlignment="1">
      <alignment horizontal="center" vertical="top" wrapText="1"/>
    </xf>
    <xf numFmtId="0" fontId="18" fillId="3" borderId="1" xfId="0" applyFont="1" applyFill="1" applyBorder="1" applyAlignment="1">
      <alignment vertical="top"/>
    </xf>
    <xf numFmtId="0" fontId="19" fillId="3" borderId="1" xfId="0" applyFont="1" applyFill="1" applyBorder="1" applyAlignment="1">
      <alignment vertical="top"/>
    </xf>
    <xf numFmtId="0" fontId="17" fillId="3" borderId="1" xfId="0" applyFont="1" applyFill="1" applyBorder="1" applyAlignment="1">
      <alignment vertical="top"/>
    </xf>
    <xf numFmtId="0" fontId="17" fillId="3" borderId="1" xfId="0" applyFont="1" applyFill="1" applyBorder="1" applyAlignment="1">
      <alignment horizontal="center" vertical="top"/>
    </xf>
    <xf numFmtId="0" fontId="19" fillId="3" borderId="1" xfId="0" applyFont="1" applyFill="1" applyBorder="1" applyAlignment="1">
      <alignment horizontal="center" vertical="top"/>
    </xf>
    <xf numFmtId="0" fontId="17" fillId="3" borderId="1" xfId="2" applyFont="1" applyFill="1" applyBorder="1" applyAlignment="1">
      <alignment vertical="top"/>
    </xf>
    <xf numFmtId="41" fontId="17" fillId="0" borderId="1" xfId="2" applyNumberFormat="1" applyFont="1" applyFill="1" applyBorder="1" applyAlignment="1">
      <alignment horizontal="right" vertical="top" wrapText="1"/>
    </xf>
    <xf numFmtId="43" fontId="17" fillId="0" borderId="1" xfId="6" applyNumberFormat="1" applyFont="1" applyFill="1" applyBorder="1" applyAlignment="1">
      <alignment horizontal="left" vertical="top"/>
    </xf>
    <xf numFmtId="0" fontId="19" fillId="0" borderId="1" xfId="0" applyFont="1" applyBorder="1" applyAlignment="1">
      <alignment horizontal="center" vertical="top" wrapText="1"/>
    </xf>
    <xf numFmtId="0" fontId="15" fillId="3" borderId="1" xfId="2" applyFont="1" applyFill="1" applyBorder="1" applyAlignment="1">
      <alignment vertical="top"/>
    </xf>
    <xf numFmtId="41" fontId="19" fillId="0" borderId="1" xfId="2" applyNumberFormat="1" applyFont="1" applyFill="1" applyBorder="1" applyAlignment="1">
      <alignment horizontal="right" vertical="top" wrapText="1"/>
    </xf>
    <xf numFmtId="41" fontId="17" fillId="0" borderId="1" xfId="2" applyNumberFormat="1" applyFont="1" applyFill="1" applyBorder="1" applyAlignment="1">
      <alignment horizontal="right" vertical="center" wrapText="1"/>
    </xf>
    <xf numFmtId="0" fontId="27" fillId="0" borderId="1" xfId="0" applyFont="1" applyBorder="1" applyAlignment="1">
      <alignment horizontal="center" vertical="top" wrapText="1"/>
    </xf>
    <xf numFmtId="41" fontId="15" fillId="0" borderId="1" xfId="2" applyNumberFormat="1" applyFont="1" applyFill="1" applyBorder="1" applyAlignment="1">
      <alignment horizontal="right" vertical="top" wrapText="1"/>
    </xf>
    <xf numFmtId="0" fontId="17" fillId="0" borderId="1" xfId="0" applyFont="1" applyBorder="1" applyAlignment="1">
      <alignment horizontal="center" wrapText="1"/>
    </xf>
    <xf numFmtId="0" fontId="17" fillId="3" borderId="1" xfId="2" applyFont="1" applyFill="1" applyBorder="1" applyAlignment="1"/>
    <xf numFmtId="41" fontId="17" fillId="0" borderId="1" xfId="2" applyNumberFormat="1" applyFont="1" applyFill="1" applyBorder="1" applyAlignment="1">
      <alignment horizontal="right" wrapText="1"/>
    </xf>
    <xf numFmtId="164" fontId="17" fillId="3" borderId="1" xfId="1" quotePrefix="1" applyNumberFormat="1" applyFont="1" applyFill="1" applyBorder="1" applyAlignment="1" applyProtection="1">
      <alignment horizontal="right"/>
    </xf>
    <xf numFmtId="0" fontId="15" fillId="0" borderId="0" xfId="7" applyFont="1" applyBorder="1"/>
    <xf numFmtId="0" fontId="7" fillId="0" borderId="0" xfId="7" applyFont="1" applyBorder="1"/>
    <xf numFmtId="0" fontId="7" fillId="0" borderId="0" xfId="7" applyFont="1"/>
    <xf numFmtId="0" fontId="6" fillId="0" borderId="0" xfId="7" applyFont="1" applyAlignment="1">
      <alignment horizontal="right"/>
    </xf>
    <xf numFmtId="164" fontId="7" fillId="0" borderId="0" xfId="8" applyNumberFormat="1" applyFont="1" applyProtection="1"/>
    <xf numFmtId="0" fontId="6" fillId="0" borderId="0" xfId="7" applyFont="1" applyAlignment="1"/>
    <xf numFmtId="0" fontId="9" fillId="0" borderId="0" xfId="7" applyFont="1" applyAlignment="1"/>
    <xf numFmtId="164" fontId="8" fillId="0" borderId="0" xfId="8" applyNumberFormat="1" applyFont="1" applyAlignment="1" applyProtection="1">
      <alignment wrapText="1"/>
    </xf>
    <xf numFmtId="0" fontId="15" fillId="0" borderId="0" xfId="7" applyFont="1"/>
    <xf numFmtId="0" fontId="17" fillId="0" borderId="0" xfId="7" quotePrefix="1" applyFont="1" applyAlignment="1">
      <alignment vertical="top" wrapText="1"/>
    </xf>
    <xf numFmtId="164" fontId="17" fillId="0" borderId="0" xfId="8" quotePrefix="1" applyNumberFormat="1" applyFont="1" applyAlignment="1">
      <alignment vertical="top" wrapText="1"/>
    </xf>
    <xf numFmtId="0" fontId="15" fillId="0" borderId="0" xfId="7" applyFont="1" applyAlignment="1">
      <alignment vertical="top"/>
    </xf>
    <xf numFmtId="41" fontId="17" fillId="0" borderId="0" xfId="9" applyNumberFormat="1" applyFont="1" applyAlignment="1">
      <alignment horizontal="right" vertical="center" wrapText="1"/>
    </xf>
    <xf numFmtId="0" fontId="17" fillId="0" borderId="0" xfId="7" applyFont="1" applyAlignment="1">
      <alignment vertical="top" wrapText="1"/>
    </xf>
    <xf numFmtId="41" fontId="15" fillId="0" borderId="10" xfId="7" quotePrefix="1" applyNumberFormat="1" applyFont="1" applyBorder="1" applyAlignment="1">
      <alignment horizontal="right" vertical="center" wrapText="1"/>
    </xf>
    <xf numFmtId="41" fontId="17" fillId="0" borderId="0" xfId="7" applyNumberFormat="1" applyFont="1" applyAlignment="1">
      <alignment horizontal="right" vertical="center" wrapText="1"/>
    </xf>
    <xf numFmtId="0" fontId="17" fillId="0" borderId="0" xfId="7" applyFont="1" applyAlignment="1">
      <alignment horizontal="justify" vertical="top" wrapText="1"/>
    </xf>
    <xf numFmtId="41" fontId="15" fillId="0" borderId="0" xfId="9" applyNumberFormat="1" applyFont="1" applyAlignment="1">
      <alignment horizontal="right" vertical="center" wrapText="1"/>
    </xf>
    <xf numFmtId="0" fontId="17" fillId="0" borderId="0" xfId="7" applyFont="1"/>
    <xf numFmtId="41" fontId="15" fillId="0" borderId="13" xfId="7" applyNumberFormat="1" applyFont="1" applyBorder="1" applyAlignment="1">
      <alignment horizontal="right" vertical="center" wrapText="1"/>
    </xf>
    <xf numFmtId="41" fontId="15" fillId="0" borderId="0" xfId="7" applyNumberFormat="1" applyFont="1" applyAlignment="1">
      <alignment horizontal="right" vertical="center" wrapText="1"/>
    </xf>
    <xf numFmtId="41" fontId="15" fillId="5" borderId="0" xfId="7" applyNumberFormat="1" applyFont="1" applyFill="1" applyAlignment="1">
      <alignment horizontal="right" vertical="center" wrapText="1"/>
    </xf>
    <xf numFmtId="41" fontId="15" fillId="5" borderId="0" xfId="7" applyNumberFormat="1" applyFont="1" applyFill="1" applyAlignment="1">
      <alignment horizontal="left" vertical="center" wrapText="1"/>
    </xf>
    <xf numFmtId="41" fontId="17" fillId="5" borderId="0" xfId="7" applyNumberFormat="1" applyFont="1" applyFill="1" applyAlignment="1">
      <alignment horizontal="right" vertical="center" wrapText="1"/>
    </xf>
    <xf numFmtId="0" fontId="8" fillId="3" borderId="0" xfId="9" applyFont="1" applyFill="1"/>
    <xf numFmtId="41" fontId="18" fillId="5" borderId="0" xfId="7" applyNumberFormat="1" applyFont="1" applyFill="1" applyAlignment="1">
      <alignment horizontal="right" vertical="top" wrapText="1"/>
    </xf>
    <xf numFmtId="41" fontId="18" fillId="3" borderId="0" xfId="7" applyNumberFormat="1" applyFont="1" applyFill="1" applyBorder="1" applyAlignment="1">
      <alignment horizontal="right" vertical="justify"/>
    </xf>
    <xf numFmtId="49" fontId="18" fillId="3" borderId="0" xfId="7" applyNumberFormat="1" applyFont="1" applyFill="1" applyBorder="1" applyAlignment="1">
      <alignment horizontal="left" wrapText="1"/>
    </xf>
    <xf numFmtId="41" fontId="15" fillId="0" borderId="0" xfId="7" applyNumberFormat="1" applyFont="1" applyBorder="1" applyAlignment="1">
      <alignment horizontal="right" vertical="center" wrapText="1"/>
    </xf>
    <xf numFmtId="14" fontId="15" fillId="0" borderId="10" xfId="7" applyNumberFormat="1" applyFont="1" applyBorder="1" applyAlignment="1">
      <alignment horizontal="right" vertical="top" wrapText="1"/>
    </xf>
    <xf numFmtId="14" fontId="15" fillId="0" borderId="10" xfId="7" applyNumberFormat="1" applyFont="1" applyBorder="1" applyAlignment="1">
      <alignment horizontal="right" vertical="center" wrapText="1"/>
    </xf>
    <xf numFmtId="41" fontId="17" fillId="0" borderId="0" xfId="8" applyNumberFormat="1" applyFont="1" applyBorder="1" applyAlignment="1">
      <alignment horizontal="right" vertical="center" wrapText="1"/>
    </xf>
    <xf numFmtId="41" fontId="17" fillId="0" borderId="0" xfId="7" applyNumberFormat="1" applyFont="1" applyBorder="1" applyAlignment="1">
      <alignment horizontal="right" vertical="center" wrapText="1"/>
    </xf>
    <xf numFmtId="0" fontId="15" fillId="0" borderId="0" xfId="7" applyFont="1" applyAlignment="1">
      <alignment horizontal="justify" vertical="top" wrapText="1"/>
    </xf>
    <xf numFmtId="14" fontId="15" fillId="0" borderId="10" xfId="7" quotePrefix="1" applyNumberFormat="1" applyFont="1" applyBorder="1" applyAlignment="1">
      <alignment horizontal="right" vertical="top" wrapText="1"/>
    </xf>
    <xf numFmtId="14" fontId="15" fillId="0" borderId="10" xfId="7" quotePrefix="1" applyNumberFormat="1" applyFont="1" applyBorder="1" applyAlignment="1">
      <alignment horizontal="right" vertical="center" wrapText="1"/>
    </xf>
    <xf numFmtId="0" fontId="15" fillId="0" borderId="1" xfId="9" applyFont="1" applyFill="1" applyBorder="1" applyAlignment="1">
      <alignment horizontal="center" wrapText="1"/>
    </xf>
    <xf numFmtId="0" fontId="15" fillId="0" borderId="1" xfId="9" applyFont="1" applyFill="1" applyBorder="1" applyAlignment="1">
      <alignment horizontal="right" wrapText="1"/>
    </xf>
    <xf numFmtId="166" fontId="15" fillId="0" borderId="1" xfId="6" applyNumberFormat="1" applyFont="1" applyFill="1" applyBorder="1" applyAlignment="1">
      <alignment horizontal="right" wrapText="1"/>
    </xf>
    <xf numFmtId="41" fontId="19" fillId="0" borderId="1" xfId="7" applyNumberFormat="1" applyFont="1" applyFill="1" applyBorder="1" applyAlignment="1">
      <alignment horizontal="right" vertical="top" wrapText="1"/>
    </xf>
    <xf numFmtId="41" fontId="17" fillId="0" borderId="1" xfId="7" applyNumberFormat="1" applyFont="1" applyFill="1" applyBorder="1" applyAlignment="1">
      <alignment horizontal="right" vertical="top" wrapText="1"/>
    </xf>
    <xf numFmtId="41" fontId="15" fillId="0" borderId="1" xfId="7" applyNumberFormat="1" applyFont="1" applyFill="1" applyBorder="1" applyAlignment="1">
      <alignment horizontal="right" vertical="top" wrapText="1"/>
    </xf>
    <xf numFmtId="14" fontId="15" fillId="0" borderId="0" xfId="7" quotePrefix="1" applyNumberFormat="1" applyFont="1" applyBorder="1" applyAlignment="1">
      <alignment horizontal="right" vertical="top" wrapText="1"/>
    </xf>
    <xf numFmtId="14" fontId="15" fillId="0" borderId="0" xfId="7" quotePrefix="1" applyNumberFormat="1" applyFont="1" applyBorder="1" applyAlignment="1">
      <alignment horizontal="right" vertical="center" wrapText="1"/>
    </xf>
    <xf numFmtId="41" fontId="18" fillId="5" borderId="0" xfId="7" applyNumberFormat="1" applyFont="1" applyFill="1" applyBorder="1" applyAlignment="1">
      <alignment horizontal="center" vertical="top" wrapText="1"/>
    </xf>
    <xf numFmtId="0" fontId="31" fillId="3" borderId="0" xfId="9" applyFont="1" applyFill="1"/>
    <xf numFmtId="0" fontId="17" fillId="3" borderId="0" xfId="9" applyFont="1" applyFill="1"/>
    <xf numFmtId="0" fontId="2" fillId="0" borderId="0" xfId="7"/>
    <xf numFmtId="0" fontId="34" fillId="3" borderId="0" xfId="9" applyFont="1" applyFill="1"/>
    <xf numFmtId="0" fontId="15" fillId="3" borderId="1" xfId="9" applyFont="1" applyFill="1" applyBorder="1" applyAlignment="1">
      <alignment horizontal="center" vertical="center" wrapText="1"/>
    </xf>
    <xf numFmtId="0" fontId="15" fillId="3" borderId="1" xfId="9" applyFont="1" applyFill="1" applyBorder="1" applyAlignment="1">
      <alignment vertical="top"/>
    </xf>
    <xf numFmtId="0" fontId="15" fillId="3" borderId="3" xfId="9" applyFont="1" applyFill="1" applyBorder="1" applyAlignment="1">
      <alignment wrapText="1"/>
    </xf>
    <xf numFmtId="41" fontId="15" fillId="3" borderId="1" xfId="9" applyNumberFormat="1" applyFont="1" applyFill="1" applyBorder="1"/>
    <xf numFmtId="49" fontId="15" fillId="3" borderId="1" xfId="9" applyNumberFormat="1" applyFont="1" applyFill="1" applyBorder="1"/>
    <xf numFmtId="0" fontId="17" fillId="3" borderId="14" xfId="9" applyFont="1" applyFill="1" applyBorder="1"/>
    <xf numFmtId="49" fontId="17" fillId="3" borderId="1" xfId="9" applyNumberFormat="1" applyFont="1" applyFill="1" applyBorder="1"/>
    <xf numFmtId="166" fontId="26" fillId="0" borderId="1" xfId="6" applyNumberFormat="1" applyFont="1" applyFill="1" applyBorder="1"/>
    <xf numFmtId="41" fontId="17" fillId="3" borderId="4" xfId="9" applyNumberFormat="1" applyFont="1" applyFill="1" applyBorder="1"/>
    <xf numFmtId="41" fontId="17" fillId="3" borderId="1" xfId="9" applyNumberFormat="1" applyFont="1" applyFill="1" applyBorder="1"/>
    <xf numFmtId="41" fontId="17" fillId="3" borderId="11" xfId="9" applyNumberFormat="1" applyFont="1" applyFill="1" applyBorder="1"/>
    <xf numFmtId="41" fontId="17" fillId="3" borderId="5" xfId="9" applyNumberFormat="1" applyFont="1" applyFill="1" applyBorder="1"/>
    <xf numFmtId="49" fontId="17" fillId="3" borderId="1" xfId="9" applyNumberFormat="1" applyFont="1" applyFill="1" applyBorder="1" applyAlignment="1">
      <alignment wrapText="1"/>
    </xf>
    <xf numFmtId="166" fontId="33" fillId="0" borderId="1" xfId="6" applyNumberFormat="1" applyFont="1" applyFill="1" applyBorder="1"/>
    <xf numFmtId="3" fontId="17" fillId="0" borderId="0" xfId="7" applyNumberFormat="1" applyFont="1" applyFill="1"/>
    <xf numFmtId="0" fontId="17" fillId="3" borderId="6" xfId="9" applyFont="1" applyFill="1" applyBorder="1"/>
    <xf numFmtId="0" fontId="15" fillId="3" borderId="1" xfId="9" applyFont="1" applyFill="1" applyBorder="1"/>
    <xf numFmtId="49" fontId="15" fillId="3" borderId="1" xfId="9" applyNumberFormat="1" applyFont="1" applyFill="1" applyBorder="1" applyAlignment="1">
      <alignment wrapText="1"/>
    </xf>
    <xf numFmtId="0" fontId="17" fillId="3" borderId="1" xfId="9" applyFont="1" applyFill="1" applyBorder="1"/>
    <xf numFmtId="0" fontId="15" fillId="3" borderId="1" xfId="9" applyFont="1" applyFill="1" applyBorder="1" applyAlignment="1">
      <alignment wrapText="1"/>
    </xf>
    <xf numFmtId="0" fontId="15" fillId="3" borderId="5" xfId="9" applyFont="1" applyFill="1" applyBorder="1" applyAlignment="1">
      <alignment horizontal="left"/>
    </xf>
    <xf numFmtId="0" fontId="35" fillId="3" borderId="0" xfId="7" applyFont="1" applyFill="1" applyBorder="1" applyAlignment="1">
      <alignment vertical="top" wrapText="1"/>
    </xf>
    <xf numFmtId="0" fontId="17" fillId="3" borderId="15" xfId="9" applyFont="1" applyFill="1" applyBorder="1"/>
    <xf numFmtId="0" fontId="32" fillId="3" borderId="1" xfId="7" applyFont="1" applyFill="1" applyBorder="1" applyAlignment="1">
      <alignment vertical="top" wrapText="1"/>
    </xf>
    <xf numFmtId="0" fontId="15" fillId="3" borderId="16" xfId="9" applyFont="1" applyFill="1" applyBorder="1"/>
    <xf numFmtId="0" fontId="15" fillId="3" borderId="10" xfId="9" applyFont="1" applyFill="1" applyBorder="1"/>
    <xf numFmtId="41" fontId="15" fillId="3" borderId="6" xfId="9" applyNumberFormat="1" applyFont="1" applyFill="1" applyBorder="1"/>
    <xf numFmtId="14" fontId="15" fillId="3" borderId="10" xfId="7" applyNumberFormat="1" applyFont="1" applyFill="1" applyBorder="1" applyAlignment="1">
      <alignment horizontal="right" vertical="top" wrapText="1"/>
    </xf>
    <xf numFmtId="164" fontId="15" fillId="3" borderId="10" xfId="6" applyNumberFormat="1" applyFont="1" applyFill="1" applyBorder="1" applyAlignment="1">
      <alignment horizontal="right" vertical="justify" wrapText="1"/>
    </xf>
    <xf numFmtId="3" fontId="15" fillId="3" borderId="0" xfId="10" applyNumberFormat="1" applyFont="1" applyFill="1" applyAlignment="1">
      <alignment horizontal="right" vertical="justify" wrapText="1"/>
    </xf>
    <xf numFmtId="41" fontId="15" fillId="3" borderId="0" xfId="6" applyNumberFormat="1" applyFont="1" applyFill="1" applyBorder="1" applyAlignment="1">
      <alignment horizontal="right" vertical="justify" wrapText="1"/>
    </xf>
    <xf numFmtId="41" fontId="17" fillId="3" borderId="0" xfId="7" applyNumberFormat="1" applyFont="1" applyFill="1" applyBorder="1" applyAlignment="1">
      <alignment horizontal="right" vertical="center" wrapText="1"/>
    </xf>
    <xf numFmtId="41" fontId="17" fillId="3" borderId="0" xfId="6" applyNumberFormat="1" applyFont="1" applyFill="1" applyBorder="1" applyAlignment="1">
      <alignment horizontal="right" vertical="justify" wrapText="1"/>
    </xf>
    <xf numFmtId="41" fontId="15" fillId="3" borderId="13" xfId="6" applyNumberFormat="1" applyFont="1" applyFill="1" applyBorder="1" applyAlignment="1">
      <alignment horizontal="right" vertical="justify" wrapText="1"/>
    </xf>
    <xf numFmtId="41" fontId="17" fillId="3" borderId="0" xfId="6" applyNumberFormat="1" applyFont="1" applyFill="1" applyAlignment="1">
      <alignment horizontal="right" vertical="justify" wrapText="1"/>
    </xf>
    <xf numFmtId="41" fontId="15" fillId="3" borderId="0" xfId="7" applyNumberFormat="1" applyFont="1" applyFill="1" applyAlignment="1">
      <alignment horizontal="right" vertical="justify" wrapText="1"/>
    </xf>
    <xf numFmtId="0" fontId="17" fillId="3" borderId="0" xfId="7" applyFont="1" applyFill="1" applyAlignment="1">
      <alignment horizontal="justify" vertical="top" wrapText="1"/>
    </xf>
    <xf numFmtId="0" fontId="17" fillId="3" borderId="0" xfId="9" applyFont="1" applyFill="1" applyAlignment="1">
      <alignment wrapText="1"/>
    </xf>
    <xf numFmtId="41" fontId="15" fillId="3" borderId="9" xfId="6" applyNumberFormat="1" applyFont="1" applyFill="1" applyBorder="1" applyAlignment="1">
      <alignment horizontal="right" vertical="justify" wrapText="1"/>
    </xf>
    <xf numFmtId="14" fontId="15" fillId="3" borderId="10" xfId="7" quotePrefix="1" applyNumberFormat="1" applyFont="1" applyFill="1" applyBorder="1" applyAlignment="1">
      <alignment horizontal="right" vertical="top" wrapText="1"/>
    </xf>
    <xf numFmtId="14" fontId="15" fillId="3" borderId="10" xfId="7" quotePrefix="1" applyNumberFormat="1" applyFont="1" applyFill="1" applyBorder="1" applyAlignment="1">
      <alignment horizontal="right" vertical="center" wrapText="1"/>
    </xf>
    <xf numFmtId="41" fontId="18" fillId="5" borderId="0" xfId="7" applyNumberFormat="1" applyFont="1" applyFill="1" applyAlignment="1">
      <alignment horizontal="center" vertical="center" wrapText="1"/>
    </xf>
    <xf numFmtId="41" fontId="18" fillId="5" borderId="0" xfId="7" applyNumberFormat="1" applyFont="1" applyFill="1" applyAlignment="1">
      <alignment horizontal="right" vertical="center" wrapText="1"/>
    </xf>
    <xf numFmtId="0" fontId="15" fillId="3" borderId="14" xfId="9" quotePrefix="1" applyFont="1" applyFill="1" applyBorder="1"/>
    <xf numFmtId="0" fontId="10" fillId="3" borderId="10" xfId="9" applyFont="1" applyFill="1" applyBorder="1"/>
    <xf numFmtId="41" fontId="15" fillId="3" borderId="0" xfId="7" applyNumberFormat="1" applyFont="1" applyFill="1" applyBorder="1" applyAlignment="1">
      <alignment horizontal="right" vertical="center" wrapText="1"/>
    </xf>
    <xf numFmtId="41" fontId="13" fillId="0" borderId="1" xfId="7" applyNumberFormat="1" applyFont="1" applyFill="1" applyBorder="1" applyAlignment="1">
      <alignment horizontal="right" vertical="top" wrapText="1"/>
    </xf>
    <xf numFmtId="41" fontId="10" fillId="0" borderId="1" xfId="7" applyNumberFormat="1" applyFont="1" applyFill="1" applyBorder="1" applyAlignment="1">
      <alignment horizontal="right" vertical="top" wrapText="1"/>
    </xf>
    <xf numFmtId="41" fontId="7" fillId="0" borderId="1" xfId="7" applyNumberFormat="1" applyFont="1" applyFill="1" applyBorder="1" applyAlignment="1">
      <alignment horizontal="right" vertical="top" wrapText="1"/>
    </xf>
    <xf numFmtId="41" fontId="18" fillId="5" borderId="13" xfId="7" applyNumberFormat="1" applyFont="1" applyFill="1" applyBorder="1" applyAlignment="1">
      <alignment horizontal="right" vertical="top" wrapText="1"/>
    </xf>
    <xf numFmtId="41" fontId="8" fillId="3" borderId="0" xfId="9" applyNumberFormat="1" applyFont="1" applyFill="1"/>
    <xf numFmtId="41" fontId="15" fillId="5" borderId="13" xfId="7" applyNumberFormat="1" applyFont="1" applyFill="1" applyBorder="1" applyAlignment="1">
      <alignment horizontal="right" vertical="center" wrapText="1"/>
    </xf>
    <xf numFmtId="0" fontId="17" fillId="0" borderId="0" xfId="9" applyFont="1" applyAlignment="1">
      <alignment vertical="center" wrapText="1"/>
    </xf>
    <xf numFmtId="0" fontId="15" fillId="3" borderId="0" xfId="0" applyFont="1" applyFill="1" applyAlignment="1">
      <alignment horizontal="center"/>
    </xf>
    <xf numFmtId="164" fontId="18" fillId="3" borderId="0" xfId="1" applyNumberFormat="1" applyFont="1" applyFill="1" applyAlignment="1" applyProtection="1">
      <alignment horizontal="right"/>
    </xf>
    <xf numFmtId="0" fontId="15" fillId="3" borderId="0" xfId="0" applyFont="1" applyFill="1"/>
    <xf numFmtId="49" fontId="28" fillId="3" borderId="0" xfId="0" applyNumberFormat="1" applyFont="1" applyFill="1" applyAlignment="1"/>
    <xf numFmtId="0" fontId="36" fillId="3" borderId="0" xfId="0" applyFont="1" applyFill="1"/>
    <xf numFmtId="0" fontId="37" fillId="0" borderId="0" xfId="7" applyFont="1" applyAlignment="1"/>
    <xf numFmtId="164" fontId="38" fillId="0" borderId="0" xfId="8" applyNumberFormat="1" applyFont="1" applyAlignment="1" applyProtection="1">
      <alignment wrapText="1"/>
    </xf>
    <xf numFmtId="0" fontId="37" fillId="0" borderId="0" xfId="7" applyFont="1"/>
    <xf numFmtId="0" fontId="39" fillId="3" borderId="0" xfId="4" applyFont="1" applyFill="1" applyAlignment="1">
      <alignment vertical="center"/>
    </xf>
    <xf numFmtId="0" fontId="9" fillId="0" borderId="0" xfId="7" quotePrefix="1" applyFont="1" applyAlignment="1">
      <alignment vertical="top" wrapText="1"/>
    </xf>
    <xf numFmtId="0" fontId="37" fillId="3" borderId="0" xfId="0" applyFont="1" applyFill="1"/>
    <xf numFmtId="10" fontId="17" fillId="0" borderId="1" xfId="5" applyNumberFormat="1" applyFont="1" applyFill="1" applyBorder="1" applyAlignment="1" applyProtection="1">
      <alignment horizontal="right" vertical="top" wrapText="1"/>
      <protection locked="0"/>
    </xf>
    <xf numFmtId="10" fontId="17" fillId="0" borderId="1" xfId="5" applyNumberFormat="1" applyFont="1" applyFill="1" applyBorder="1" applyAlignment="1">
      <alignment horizontal="right" vertical="top" wrapText="1"/>
    </xf>
    <xf numFmtId="10" fontId="19" fillId="0" borderId="1" xfId="5" applyNumberFormat="1" applyFont="1" applyFill="1" applyBorder="1" applyAlignment="1">
      <alignment horizontal="right" vertical="top" wrapText="1"/>
    </xf>
    <xf numFmtId="41" fontId="15" fillId="3" borderId="1" xfId="2" applyNumberFormat="1" applyFont="1" applyFill="1" applyBorder="1" applyAlignment="1">
      <alignment horizontal="right" vertical="top" wrapText="1"/>
    </xf>
    <xf numFmtId="3" fontId="5" fillId="3" borderId="0" xfId="0" applyNumberFormat="1" applyFont="1" applyFill="1" applyAlignment="1"/>
    <xf numFmtId="41" fontId="15" fillId="5" borderId="0" xfId="7" applyNumberFormat="1" applyFont="1" applyFill="1" applyAlignment="1">
      <alignment horizontal="center" vertical="center" wrapText="1"/>
    </xf>
    <xf numFmtId="0" fontId="15" fillId="3" borderId="0" xfId="9" applyFont="1" applyFill="1" applyBorder="1" applyAlignment="1">
      <alignment horizontal="left" wrapText="1"/>
    </xf>
    <xf numFmtId="0" fontId="17" fillId="0" borderId="0" xfId="7" applyFont="1" applyAlignment="1">
      <alignment horizontal="left" vertical="top" wrapText="1"/>
    </xf>
    <xf numFmtId="0" fontId="15" fillId="0" borderId="0" xfId="7" applyFont="1" applyAlignment="1">
      <alignment horizontal="left" vertical="top" wrapText="1"/>
    </xf>
    <xf numFmtId="0" fontId="6" fillId="0" borderId="0" xfId="0" applyFont="1" applyAlignment="1"/>
    <xf numFmtId="0" fontId="17" fillId="0" borderId="0" xfId="7" applyFont="1" applyBorder="1" applyAlignment="1">
      <alignment vertical="top" wrapText="1"/>
    </xf>
    <xf numFmtId="41" fontId="15" fillId="0" borderId="0" xfId="7" applyNumberFormat="1" applyFont="1" applyBorder="1" applyAlignment="1">
      <alignment horizontal="right" vertical="top" wrapText="1"/>
    </xf>
    <xf numFmtId="0" fontId="17" fillId="0" borderId="0" xfId="7" applyFont="1" applyBorder="1" applyAlignment="1">
      <alignment horizontal="justify" vertical="top" wrapText="1"/>
    </xf>
    <xf numFmtId="0" fontId="28" fillId="3" borderId="0" xfId="0" applyNumberFormat="1" applyFont="1" applyFill="1" applyBorder="1" applyAlignment="1"/>
    <xf numFmtId="0" fontId="28" fillId="3" borderId="0" xfId="0" applyFont="1" applyFill="1" applyBorder="1" applyAlignment="1">
      <alignment horizontal="center"/>
    </xf>
    <xf numFmtId="0" fontId="28" fillId="3" borderId="0" xfId="0" applyNumberFormat="1" applyFont="1" applyFill="1" applyBorder="1" applyAlignment="1">
      <alignment horizontal="center"/>
    </xf>
    <xf numFmtId="0" fontId="28" fillId="3" borderId="0" xfId="0" applyFont="1" applyFill="1" applyBorder="1" applyAlignment="1"/>
    <xf numFmtId="49" fontId="28" fillId="3" borderId="0" xfId="0" applyNumberFormat="1" applyFont="1" applyFill="1" applyBorder="1" applyAlignment="1">
      <alignment horizontal="left"/>
    </xf>
    <xf numFmtId="0" fontId="36" fillId="3" borderId="0" xfId="0" applyFont="1" applyFill="1" applyBorder="1"/>
    <xf numFmtId="0" fontId="28" fillId="3" borderId="9" xfId="0" applyNumberFormat="1" applyFont="1" applyFill="1" applyBorder="1" applyAlignment="1"/>
    <xf numFmtId="0" fontId="28" fillId="3" borderId="9" xfId="0" applyNumberFormat="1" applyFont="1" applyFill="1" applyBorder="1" applyAlignment="1">
      <alignment horizontal="center"/>
    </xf>
    <xf numFmtId="0" fontId="41" fillId="0" borderId="0" xfId="7" applyFont="1"/>
    <xf numFmtId="0" fontId="43" fillId="3" borderId="0" xfId="4" applyNumberFormat="1" applyFont="1" applyFill="1" applyBorder="1" applyAlignment="1" applyProtection="1">
      <alignment vertical="top" wrapText="1"/>
    </xf>
    <xf numFmtId="0" fontId="42" fillId="3" borderId="0" xfId="4" applyNumberFormat="1" applyFont="1" applyFill="1" applyBorder="1" applyAlignment="1" applyProtection="1">
      <alignment vertical="center" wrapText="1"/>
    </xf>
    <xf numFmtId="14" fontId="42" fillId="3" borderId="10" xfId="4" applyNumberFormat="1" applyFont="1" applyFill="1" applyBorder="1" applyAlignment="1" applyProtection="1">
      <alignment vertical="center" wrapText="1"/>
    </xf>
    <xf numFmtId="0" fontId="37" fillId="3" borderId="0" xfId="4" applyNumberFormat="1" applyFont="1" applyFill="1" applyBorder="1" applyAlignment="1" applyProtection="1">
      <alignment vertical="center" wrapText="1"/>
    </xf>
    <xf numFmtId="164" fontId="43" fillId="3" borderId="0" xfId="8" applyNumberFormat="1" applyFont="1" applyFill="1" applyBorder="1" applyAlignment="1" applyProtection="1">
      <alignment vertical="top" wrapText="1"/>
    </xf>
    <xf numFmtId="0" fontId="9" fillId="3" borderId="0" xfId="4" applyNumberFormat="1" applyFont="1" applyFill="1" applyBorder="1" applyAlignment="1" applyProtection="1">
      <alignment vertical="top" wrapText="1"/>
    </xf>
    <xf numFmtId="0" fontId="43" fillId="3" borderId="0" xfId="4" quotePrefix="1" applyNumberFormat="1" applyFont="1" applyFill="1" applyBorder="1" applyAlignment="1" applyProtection="1">
      <alignment vertical="top" wrapText="1"/>
    </xf>
    <xf numFmtId="164" fontId="43" fillId="3" borderId="0" xfId="8" quotePrefix="1" applyNumberFormat="1" applyFont="1" applyFill="1" applyBorder="1" applyAlignment="1" applyProtection="1">
      <alignment vertical="top" wrapText="1"/>
    </xf>
    <xf numFmtId="0" fontId="9" fillId="3" borderId="0" xfId="4" quotePrefix="1" applyNumberFormat="1" applyFont="1" applyFill="1" applyBorder="1" applyAlignment="1" applyProtection="1">
      <alignment vertical="top" wrapText="1"/>
    </xf>
    <xf numFmtId="165" fontId="43" fillId="3" borderId="0" xfId="4" applyNumberFormat="1" applyFont="1" applyFill="1" applyBorder="1" applyAlignment="1" applyProtection="1">
      <alignment horizontal="right" vertical="top"/>
    </xf>
    <xf numFmtId="165" fontId="43" fillId="3" borderId="0" xfId="4" applyNumberFormat="1" applyFont="1" applyFill="1" applyBorder="1" applyAlignment="1" applyProtection="1">
      <alignment vertical="top"/>
    </xf>
    <xf numFmtId="164" fontId="42" fillId="3" borderId="13" xfId="8" quotePrefix="1" applyNumberFormat="1" applyFont="1" applyFill="1" applyBorder="1" applyAlignment="1" applyProtection="1">
      <alignment vertical="top" wrapText="1"/>
    </xf>
    <xf numFmtId="164" fontId="42" fillId="3" borderId="0" xfId="8" quotePrefix="1" applyNumberFormat="1" applyFont="1" applyFill="1" applyBorder="1" applyAlignment="1" applyProtection="1">
      <alignment vertical="top" wrapText="1"/>
    </xf>
    <xf numFmtId="0" fontId="42" fillId="3" borderId="0" xfId="4" applyNumberFormat="1" applyFont="1" applyFill="1" applyBorder="1" applyAlignment="1" applyProtection="1">
      <alignment vertical="top" wrapText="1"/>
    </xf>
    <xf numFmtId="0" fontId="37" fillId="3" borderId="0" xfId="4" applyNumberFormat="1" applyFont="1" applyFill="1" applyBorder="1" applyAlignment="1" applyProtection="1">
      <alignment vertical="top" wrapText="1"/>
    </xf>
    <xf numFmtId="0" fontId="9" fillId="0" borderId="0" xfId="7" applyFont="1"/>
    <xf numFmtId="0" fontId="15" fillId="3" borderId="0" xfId="7" applyFont="1" applyFill="1" applyBorder="1" applyAlignment="1">
      <alignment horizontal="right" wrapText="1"/>
    </xf>
    <xf numFmtId="0" fontId="15" fillId="3" borderId="0" xfId="7" applyFont="1" applyFill="1" applyBorder="1" applyAlignment="1">
      <alignment horizontal="right" vertical="top" wrapText="1"/>
    </xf>
    <xf numFmtId="0" fontId="15" fillId="3" borderId="10" xfId="7" applyFont="1" applyFill="1" applyBorder="1" applyAlignment="1">
      <alignment horizontal="right" vertical="top" wrapText="1"/>
    </xf>
    <xf numFmtId="0" fontId="15" fillId="3" borderId="7" xfId="7" applyFont="1" applyFill="1" applyBorder="1" applyAlignment="1">
      <alignment horizontal="right" wrapText="1"/>
    </xf>
    <xf numFmtId="0" fontId="41" fillId="0" borderId="7" xfId="7" applyFont="1" applyBorder="1"/>
    <xf numFmtId="0" fontId="15" fillId="3" borderId="7" xfId="7" applyFont="1" applyFill="1" applyBorder="1" applyAlignment="1">
      <alignment horizontal="right" vertical="top" wrapText="1"/>
    </xf>
    <xf numFmtId="41" fontId="17" fillId="3" borderId="0" xfId="7" applyNumberFormat="1" applyFont="1" applyFill="1" applyBorder="1" applyAlignment="1">
      <alignment vertical="top" wrapText="1"/>
    </xf>
    <xf numFmtId="0" fontId="15" fillId="3" borderId="0" xfId="7" quotePrefix="1" applyFont="1" applyFill="1" applyBorder="1" applyAlignment="1">
      <alignment horizontal="left" vertical="top" wrapText="1"/>
    </xf>
    <xf numFmtId="41" fontId="9" fillId="0" borderId="0" xfId="7" applyNumberFormat="1" applyFont="1"/>
    <xf numFmtId="0" fontId="11" fillId="0" borderId="0" xfId="7" applyFont="1"/>
    <xf numFmtId="41" fontId="18" fillId="3" borderId="0" xfId="7" applyNumberFormat="1" applyFont="1" applyFill="1" applyBorder="1" applyAlignment="1">
      <alignment vertical="top"/>
    </xf>
    <xf numFmtId="41" fontId="17" fillId="3" borderId="0" xfId="7" applyNumberFormat="1" applyFont="1" applyFill="1" applyBorder="1" applyAlignment="1">
      <alignment vertical="top"/>
    </xf>
    <xf numFmtId="0" fontId="41" fillId="0" borderId="0" xfId="7" applyFont="1" applyBorder="1"/>
    <xf numFmtId="0" fontId="15" fillId="3" borderId="0" xfId="7" applyFont="1" applyFill="1" applyBorder="1" applyAlignment="1">
      <alignment vertical="top" wrapText="1"/>
    </xf>
    <xf numFmtId="14" fontId="15" fillId="3" borderId="0" xfId="7" applyNumberFormat="1" applyFont="1" applyFill="1" applyBorder="1" applyAlignment="1">
      <alignment vertical="top" wrapText="1"/>
    </xf>
    <xf numFmtId="0" fontId="15" fillId="3" borderId="0" xfId="7" applyFont="1" applyFill="1" applyBorder="1" applyAlignment="1">
      <alignment horizontal="left" vertical="top" wrapText="1"/>
    </xf>
    <xf numFmtId="14" fontId="15" fillId="3" borderId="10" xfId="7" applyNumberFormat="1" applyFont="1" applyFill="1" applyBorder="1" applyAlignment="1">
      <alignment vertical="top" wrapText="1"/>
    </xf>
    <xf numFmtId="0" fontId="15" fillId="3" borderId="10" xfId="7" applyFont="1" applyFill="1" applyBorder="1" applyAlignment="1">
      <alignment vertical="top" wrapText="1"/>
    </xf>
    <xf numFmtId="0" fontId="41" fillId="0" borderId="0" xfId="7" applyFont="1" applyAlignment="1">
      <alignment horizontal="left"/>
    </xf>
    <xf numFmtId="0" fontId="41" fillId="3" borderId="0" xfId="7" applyFont="1" applyFill="1"/>
    <xf numFmtId="0" fontId="41" fillId="3" borderId="0" xfId="7" applyFont="1" applyFill="1" applyAlignment="1">
      <alignment horizontal="left"/>
    </xf>
    <xf numFmtId="164" fontId="17" fillId="0" borderId="0" xfId="1" applyNumberFormat="1" applyFont="1">
      <protection locked="0"/>
    </xf>
    <xf numFmtId="164" fontId="15" fillId="0" borderId="13" xfId="1" applyNumberFormat="1" applyFont="1" applyBorder="1">
      <protection locked="0"/>
    </xf>
    <xf numFmtId="14" fontId="15" fillId="3" borderId="10" xfId="7" applyNumberFormat="1" applyFont="1" applyFill="1" applyBorder="1" applyAlignment="1">
      <alignment horizontal="center" vertical="top" wrapText="1"/>
    </xf>
    <xf numFmtId="0" fontId="15" fillId="3" borderId="10" xfId="7" applyFont="1" applyFill="1" applyBorder="1" applyAlignment="1">
      <alignment horizontal="center" vertical="top" wrapText="1"/>
    </xf>
    <xf numFmtId="41" fontId="18" fillId="3" borderId="13" xfId="7" applyNumberFormat="1" applyFont="1" applyFill="1" applyBorder="1" applyAlignment="1">
      <alignment vertical="top"/>
    </xf>
    <xf numFmtId="41" fontId="17" fillId="0" borderId="0" xfId="7" applyNumberFormat="1" applyFont="1"/>
    <xf numFmtId="41" fontId="15" fillId="0" borderId="13" xfId="7" applyNumberFormat="1" applyFont="1" applyBorder="1"/>
    <xf numFmtId="41" fontId="10" fillId="0" borderId="0" xfId="7" applyNumberFormat="1" applyFont="1"/>
    <xf numFmtId="0" fontId="10" fillId="0" borderId="0" xfId="7" applyFont="1"/>
    <xf numFmtId="41" fontId="7" fillId="0" borderId="13" xfId="7" applyNumberFormat="1" applyFont="1" applyBorder="1"/>
    <xf numFmtId="0" fontId="41" fillId="0" borderId="0" xfId="7" applyFont="1" applyBorder="1" applyAlignment="1">
      <alignment vertical="center"/>
    </xf>
    <xf numFmtId="0" fontId="41" fillId="0" borderId="0" xfId="7" applyFont="1" applyAlignment="1">
      <alignment vertical="center"/>
    </xf>
    <xf numFmtId="41" fontId="41" fillId="0" borderId="0" xfId="7" applyNumberFormat="1" applyFont="1" applyAlignment="1">
      <alignment vertical="center"/>
    </xf>
    <xf numFmtId="41" fontId="10" fillId="0" borderId="0" xfId="7" applyNumberFormat="1" applyFont="1" applyAlignment="1">
      <alignment vertical="center"/>
    </xf>
    <xf numFmtId="0" fontId="10" fillId="0" borderId="0" xfId="7" applyFont="1" applyAlignment="1">
      <alignment vertical="center"/>
    </xf>
    <xf numFmtId="0" fontId="17" fillId="0" borderId="0" xfId="7" applyFont="1" applyBorder="1"/>
    <xf numFmtId="3" fontId="17" fillId="0" borderId="0" xfId="7" applyNumberFormat="1" applyFont="1"/>
    <xf numFmtId="3" fontId="15" fillId="0" borderId="13" xfId="7" applyNumberFormat="1" applyFont="1" applyBorder="1"/>
    <xf numFmtId="164" fontId="15" fillId="0" borderId="0" xfId="1" applyNumberFormat="1" applyFont="1">
      <protection locked="0"/>
    </xf>
    <xf numFmtId="0" fontId="17" fillId="3" borderId="8" xfId="4" applyNumberFormat="1" applyFont="1" applyFill="1" applyBorder="1" applyAlignment="1" applyProtection="1">
      <alignment vertical="top" wrapText="1"/>
    </xf>
    <xf numFmtId="164" fontId="17" fillId="3" borderId="8" xfId="1" applyNumberFormat="1" applyFont="1" applyFill="1" applyBorder="1" applyAlignment="1">
      <alignment vertical="top" wrapText="1"/>
      <protection locked="0"/>
    </xf>
    <xf numFmtId="0" fontId="9" fillId="3" borderId="8" xfId="4" applyNumberFormat="1" applyFont="1" applyFill="1" applyBorder="1" applyAlignment="1" applyProtection="1">
      <alignment vertical="top" wrapText="1"/>
    </xf>
    <xf numFmtId="0" fontId="43" fillId="3" borderId="8" xfId="4" applyNumberFormat="1" applyFont="1" applyFill="1" applyBorder="1" applyAlignment="1" applyProtection="1">
      <alignment vertical="top" wrapText="1"/>
    </xf>
    <xf numFmtId="0" fontId="43" fillId="3" borderId="2" xfId="4" applyNumberFormat="1" applyFont="1" applyFill="1" applyBorder="1" applyAlignment="1" applyProtection="1">
      <alignment vertical="top" wrapText="1"/>
    </xf>
    <xf numFmtId="164" fontId="9" fillId="0" borderId="0" xfId="7" applyNumberFormat="1" applyFont="1"/>
    <xf numFmtId="0" fontId="17" fillId="0" borderId="13" xfId="7" applyFont="1" applyBorder="1"/>
    <xf numFmtId="0" fontId="15" fillId="0" borderId="1" xfId="7" applyFont="1" applyBorder="1" applyAlignment="1">
      <alignment horizontal="center" vertical="center"/>
    </xf>
    <xf numFmtId="164" fontId="17" fillId="0" borderId="1" xfId="1" applyNumberFormat="1" applyFont="1" applyBorder="1" applyAlignment="1">
      <alignment vertical="center"/>
      <protection locked="0"/>
    </xf>
    <xf numFmtId="0" fontId="17" fillId="3" borderId="0" xfId="4" applyNumberFormat="1" applyFont="1" applyFill="1" applyBorder="1" applyAlignment="1" applyProtection="1">
      <alignment vertical="top"/>
    </xf>
    <xf numFmtId="0" fontId="15" fillId="3" borderId="0" xfId="4" applyNumberFormat="1" applyFont="1" applyFill="1" applyBorder="1" applyAlignment="1" applyProtection="1">
      <alignment horizontal="center" vertical="center" wrapText="1"/>
    </xf>
    <xf numFmtId="0" fontId="17" fillId="3" borderId="0" xfId="4" applyNumberFormat="1" applyFont="1" applyFill="1" applyBorder="1" applyAlignment="1" applyProtection="1">
      <alignment horizontal="left" vertical="top" wrapText="1"/>
    </xf>
    <xf numFmtId="0" fontId="47" fillId="0" borderId="0" xfId="7" applyFont="1" applyAlignment="1">
      <alignment horizontal="left" vertical="top" wrapText="1"/>
    </xf>
    <xf numFmtId="0" fontId="17" fillId="3" borderId="0" xfId="4" applyNumberFormat="1" applyFont="1" applyFill="1" applyBorder="1" applyAlignment="1" applyProtection="1">
      <alignment vertical="center" wrapText="1"/>
    </xf>
    <xf numFmtId="0" fontId="15" fillId="3" borderId="0" xfId="4" applyNumberFormat="1" applyFont="1" applyFill="1" applyBorder="1" applyAlignment="1" applyProtection="1">
      <alignment horizontal="left" vertical="top" wrapText="1"/>
    </xf>
    <xf numFmtId="9" fontId="15" fillId="0" borderId="0" xfId="5" applyFont="1" applyProtection="1">
      <protection locked="0"/>
    </xf>
    <xf numFmtId="0" fontId="15" fillId="3" borderId="0" xfId="4" applyNumberFormat="1" applyFont="1" applyFill="1" applyBorder="1" applyAlignment="1" applyProtection="1">
      <alignment vertical="center" wrapText="1"/>
    </xf>
    <xf numFmtId="0" fontId="15" fillId="3" borderId="1" xfId="4" applyNumberFormat="1" applyFont="1" applyFill="1" applyBorder="1" applyAlignment="1" applyProtection="1">
      <alignment horizontal="center" vertical="top" wrapText="1"/>
    </xf>
    <xf numFmtId="0" fontId="15" fillId="3" borderId="3" xfId="4" applyNumberFormat="1" applyFont="1" applyFill="1" applyBorder="1" applyAlignment="1" applyProtection="1">
      <alignment horizontal="center" vertical="top" wrapText="1"/>
    </xf>
    <xf numFmtId="0" fontId="17" fillId="3" borderId="1" xfId="4" applyNumberFormat="1" applyFont="1" applyFill="1" applyBorder="1" applyAlignment="1" applyProtection="1">
      <alignment horizontal="left" vertical="top" wrapText="1"/>
    </xf>
    <xf numFmtId="164" fontId="17" fillId="3" borderId="1" xfId="1" applyNumberFormat="1" applyFont="1" applyFill="1" applyBorder="1" applyAlignment="1">
      <alignment horizontal="left" vertical="top" wrapText="1"/>
      <protection locked="0"/>
    </xf>
    <xf numFmtId="0" fontId="17" fillId="3" borderId="3" xfId="4" applyNumberFormat="1" applyFont="1" applyFill="1" applyBorder="1" applyAlignment="1" applyProtection="1">
      <alignment horizontal="center" vertical="top" wrapText="1"/>
    </xf>
    <xf numFmtId="164" fontId="15" fillId="3" borderId="4" xfId="4" applyNumberFormat="1" applyFont="1" applyFill="1" applyBorder="1" applyAlignment="1" applyProtection="1">
      <alignment horizontal="center" vertical="top" wrapText="1"/>
    </xf>
    <xf numFmtId="164" fontId="15" fillId="3" borderId="1" xfId="1" applyNumberFormat="1" applyFont="1" applyFill="1" applyBorder="1" applyAlignment="1">
      <alignment horizontal="left" vertical="top" wrapText="1"/>
      <protection locked="0"/>
    </xf>
    <xf numFmtId="164" fontId="15" fillId="3" borderId="1" xfId="1" applyNumberFormat="1" applyFont="1" applyFill="1" applyBorder="1" applyAlignment="1">
      <alignment horizontal="right" vertical="top" wrapText="1"/>
      <protection locked="0"/>
    </xf>
    <xf numFmtId="0" fontId="17" fillId="3" borderId="17" xfId="4" applyNumberFormat="1" applyFont="1" applyFill="1" applyBorder="1" applyAlignment="1" applyProtection="1">
      <alignment horizontal="left" vertical="top" wrapText="1"/>
    </xf>
    <xf numFmtId="164" fontId="15" fillId="3" borderId="17" xfId="4" applyNumberFormat="1" applyFont="1" applyFill="1" applyBorder="1" applyAlignment="1" applyProtection="1">
      <alignment horizontal="left" vertical="top" wrapText="1"/>
    </xf>
    <xf numFmtId="0" fontId="9" fillId="0" borderId="0" xfId="7" applyFont="1" applyBorder="1"/>
    <xf numFmtId="164" fontId="17" fillId="3" borderId="17" xfId="1" applyNumberFormat="1" applyFont="1" applyFill="1" applyBorder="1" applyAlignment="1">
      <alignment horizontal="left" vertical="top" wrapText="1"/>
      <protection locked="0"/>
    </xf>
    <xf numFmtId="164" fontId="15" fillId="3" borderId="1" xfId="4" applyNumberFormat="1" applyFont="1" applyFill="1" applyBorder="1" applyAlignment="1" applyProtection="1">
      <alignment horizontal="left" vertical="top" wrapText="1"/>
    </xf>
    <xf numFmtId="0" fontId="36" fillId="0" borderId="0" xfId="7" applyFont="1" applyBorder="1"/>
    <xf numFmtId="0" fontId="36" fillId="0" borderId="0" xfId="7" applyFont="1"/>
    <xf numFmtId="0" fontId="5" fillId="3" borderId="0" xfId="0" applyFont="1" applyFill="1" applyAlignment="1">
      <alignment horizontal="center"/>
    </xf>
    <xf numFmtId="49" fontId="5" fillId="3" borderId="0" xfId="0" applyNumberFormat="1" applyFont="1" applyFill="1" applyAlignment="1">
      <alignment horizontal="center"/>
    </xf>
    <xf numFmtId="41" fontId="41" fillId="0" borderId="0" xfId="7" applyNumberFormat="1" applyFont="1"/>
    <xf numFmtId="41" fontId="17" fillId="0" borderId="0" xfId="9" applyNumberFormat="1" applyFont="1" applyFill="1" applyBorder="1" applyAlignment="1">
      <alignment horizontal="right" vertical="top" wrapText="1"/>
    </xf>
    <xf numFmtId="41" fontId="9" fillId="3" borderId="1" xfId="2" applyNumberFormat="1" applyFont="1" applyFill="1" applyBorder="1" applyAlignment="1">
      <alignment horizontal="right" vertical="center" wrapText="1"/>
    </xf>
    <xf numFmtId="0" fontId="7" fillId="4" borderId="1" xfId="0" applyFont="1" applyFill="1" applyBorder="1" applyAlignment="1">
      <alignment horizontal="center" vertical="center" wrapText="1"/>
    </xf>
    <xf numFmtId="0" fontId="15" fillId="3" borderId="3"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4" xfId="0" applyFont="1" applyFill="1" applyBorder="1" applyAlignment="1">
      <alignment horizontal="left" vertical="center" wrapText="1"/>
    </xf>
    <xf numFmtId="165" fontId="43" fillId="3" borderId="0" xfId="4" applyNumberFormat="1" applyFont="1" applyFill="1" applyBorder="1" applyAlignment="1" applyProtection="1">
      <alignment horizontal="right" vertical="top"/>
    </xf>
    <xf numFmtId="165" fontId="43" fillId="3" borderId="0" xfId="4" applyNumberFormat="1" applyFont="1" applyFill="1" applyBorder="1" applyAlignment="1" applyProtection="1">
      <alignment horizontal="center" vertical="top"/>
    </xf>
    <xf numFmtId="0" fontId="7" fillId="0" borderId="0" xfId="0" applyFont="1" applyAlignment="1"/>
    <xf numFmtId="0" fontId="15" fillId="3" borderId="1" xfId="2" applyFont="1" applyFill="1" applyBorder="1"/>
    <xf numFmtId="0" fontId="15" fillId="3" borderId="1" xfId="2" applyFont="1" applyFill="1" applyBorder="1" applyAlignment="1">
      <alignment horizontal="center" vertical="center"/>
    </xf>
    <xf numFmtId="41" fontId="37" fillId="3" borderId="1" xfId="2" applyNumberFormat="1" applyFont="1" applyFill="1" applyBorder="1" applyAlignment="1">
      <alignment horizontal="right" vertical="center" wrapText="1"/>
    </xf>
    <xf numFmtId="0" fontId="17" fillId="3" borderId="0" xfId="2" applyFont="1" applyFill="1" applyBorder="1"/>
    <xf numFmtId="0" fontId="17" fillId="3" borderId="0" xfId="2" applyFont="1" applyFill="1" applyBorder="1" applyAlignment="1">
      <alignment horizontal="center" vertical="center"/>
    </xf>
    <xf numFmtId="41" fontId="17" fillId="3" borderId="0" xfId="2" applyNumberFormat="1" applyFont="1" applyFill="1" applyBorder="1" applyAlignment="1">
      <alignment horizontal="right" vertical="center" wrapText="1"/>
    </xf>
    <xf numFmtId="41" fontId="9" fillId="3" borderId="0" xfId="2" applyNumberFormat="1" applyFont="1" applyFill="1" applyBorder="1" applyAlignment="1">
      <alignment horizontal="right" vertical="center" wrapText="1"/>
    </xf>
    <xf numFmtId="9" fontId="17" fillId="0" borderId="0" xfId="5" applyFont="1" applyProtection="1">
      <protection locked="0"/>
    </xf>
    <xf numFmtId="3" fontId="2" fillId="0" borderId="0" xfId="7" applyNumberFormat="1"/>
    <xf numFmtId="41" fontId="2" fillId="0" borderId="0" xfId="7" applyNumberFormat="1"/>
    <xf numFmtId="41" fontId="17" fillId="0" borderId="0" xfId="0" applyNumberFormat="1" applyFont="1" applyFill="1" applyBorder="1" applyAlignment="1">
      <alignment horizontal="right" vertical="top" wrapText="1"/>
    </xf>
    <xf numFmtId="41" fontId="18" fillId="0" borderId="1" xfId="9" applyNumberFormat="1" applyFont="1" applyFill="1" applyBorder="1" applyAlignment="1">
      <alignment horizontal="right" vertical="top" wrapText="1"/>
    </xf>
    <xf numFmtId="14" fontId="9" fillId="0" borderId="0" xfId="7" applyNumberFormat="1" applyFont="1"/>
    <xf numFmtId="164" fontId="9" fillId="0" borderId="0" xfId="1" applyNumberFormat="1" applyFont="1">
      <protection locked="0"/>
    </xf>
    <xf numFmtId="164" fontId="41" fillId="0" borderId="0" xfId="1" applyNumberFormat="1" applyFont="1">
      <protection locked="0"/>
    </xf>
    <xf numFmtId="37" fontId="48" fillId="0" borderId="0" xfId="0" applyNumberFormat="1" applyFont="1" applyAlignment="1">
      <alignment vertical="top"/>
    </xf>
    <xf numFmtId="0" fontId="7" fillId="4" borderId="1" xfId="0" applyFont="1" applyFill="1" applyBorder="1" applyAlignment="1">
      <alignment horizontal="center" vertical="center" wrapText="1"/>
    </xf>
    <xf numFmtId="41" fontId="17" fillId="0" borderId="1" xfId="9" applyNumberFormat="1" applyFont="1" applyFill="1" applyBorder="1" applyAlignment="1">
      <alignment horizontal="right" vertical="top" wrapText="1"/>
    </xf>
    <xf numFmtId="164" fontId="15" fillId="0" borderId="7" xfId="1" applyNumberFormat="1" applyFont="1" applyBorder="1">
      <protection locked="0"/>
    </xf>
    <xf numFmtId="41" fontId="17" fillId="0" borderId="3" xfId="0" applyNumberFormat="1" applyFont="1" applyFill="1" applyBorder="1" applyAlignment="1">
      <alignment horizontal="right" vertical="top" wrapText="1"/>
    </xf>
    <xf numFmtId="0" fontId="49" fillId="3" borderId="0" xfId="0" applyNumberFormat="1" applyFont="1" applyFill="1" applyAlignment="1"/>
    <xf numFmtId="0" fontId="50" fillId="6" borderId="0" xfId="7" applyFont="1" applyFill="1"/>
    <xf numFmtId="164" fontId="15" fillId="0" borderId="13" xfId="7" applyNumberFormat="1" applyFont="1" applyFill="1" applyBorder="1"/>
    <xf numFmtId="164" fontId="17" fillId="0" borderId="0" xfId="1" applyNumberFormat="1" applyFont="1" applyFill="1">
      <protection locked="0"/>
    </xf>
    <xf numFmtId="0" fontId="41" fillId="0" borderId="0" xfId="7" applyFont="1" applyFill="1"/>
    <xf numFmtId="41" fontId="17" fillId="0" borderId="0" xfId="7" applyNumberFormat="1" applyFont="1" applyFill="1"/>
    <xf numFmtId="0" fontId="17" fillId="0" borderId="0" xfId="7" applyFont="1" applyFill="1"/>
    <xf numFmtId="41" fontId="37" fillId="0" borderId="1" xfId="7" applyNumberFormat="1" applyFont="1" applyFill="1" applyBorder="1" applyAlignment="1">
      <alignment horizontal="right" vertical="top" wrapText="1"/>
    </xf>
    <xf numFmtId="41" fontId="15" fillId="0" borderId="0" xfId="9" applyNumberFormat="1" applyFont="1" applyFill="1" applyAlignment="1">
      <alignment horizontal="right" vertical="center" wrapText="1"/>
    </xf>
    <xf numFmtId="41" fontId="15" fillId="0" borderId="0" xfId="8" applyNumberFormat="1" applyFont="1" applyFill="1" applyAlignment="1">
      <alignment horizontal="right" vertical="center" wrapText="1"/>
    </xf>
    <xf numFmtId="41" fontId="17" fillId="0" borderId="0" xfId="9" applyNumberFormat="1" applyFont="1" applyFill="1" applyAlignment="1">
      <alignment horizontal="right" vertical="center" wrapText="1"/>
    </xf>
    <xf numFmtId="168" fontId="1" fillId="0" borderId="0" xfId="1" applyNumberFormat="1" applyFont="1" applyFill="1" applyProtection="1"/>
    <xf numFmtId="41" fontId="7" fillId="0" borderId="0" xfId="8" applyNumberFormat="1" applyFont="1" applyFill="1" applyAlignment="1">
      <alignment horizontal="right" vertical="center" wrapText="1"/>
    </xf>
    <xf numFmtId="41" fontId="10" fillId="0" borderId="0" xfId="9" applyNumberFormat="1" applyFont="1" applyFill="1" applyAlignment="1">
      <alignment horizontal="right" vertical="center" wrapText="1"/>
    </xf>
    <xf numFmtId="0" fontId="6" fillId="3" borderId="0" xfId="0" applyFont="1" applyFill="1" applyAlignment="1">
      <alignment horizontal="center"/>
    </xf>
    <xf numFmtId="0" fontId="5" fillId="3" borderId="0" xfId="0" applyFont="1" applyFill="1" applyAlignment="1">
      <alignment horizontal="center"/>
    </xf>
    <xf numFmtId="49" fontId="21" fillId="3" borderId="0" xfId="0" applyNumberFormat="1" applyFont="1" applyFill="1" applyBorder="1" applyAlignment="1" applyProtection="1">
      <alignment horizontal="center" vertical="center" wrapText="1"/>
    </xf>
    <xf numFmtId="0" fontId="15" fillId="0" borderId="0" xfId="0" applyFont="1" applyBorder="1"/>
    <xf numFmtId="0" fontId="7" fillId="0" borderId="0" xfId="0" applyFont="1"/>
    <xf numFmtId="164" fontId="8" fillId="0" borderId="0" xfId="1" applyNumberFormat="1" applyFont="1" applyAlignment="1" applyProtection="1">
      <alignment horizontal="center" vertical="center" wrapText="1"/>
    </xf>
    <xf numFmtId="49" fontId="12" fillId="3" borderId="0" xfId="0" applyNumberFormat="1" applyFont="1" applyFill="1" applyBorder="1" applyAlignment="1" applyProtection="1">
      <alignment horizontal="center" vertical="center" wrapText="1"/>
    </xf>
    <xf numFmtId="49" fontId="5" fillId="3" borderId="0" xfId="0" applyNumberFormat="1" applyFont="1" applyFill="1" applyAlignment="1">
      <alignment horizont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14" fontId="7" fillId="4" borderId="5" xfId="0" applyNumberFormat="1" applyFont="1" applyFill="1" applyBorder="1" applyAlignment="1">
      <alignment horizontal="center" vertical="center"/>
    </xf>
    <xf numFmtId="14" fontId="7" fillId="4" borderId="5" xfId="0" applyNumberFormat="1" applyFont="1" applyFill="1" applyBorder="1" applyAlignment="1">
      <alignment horizontal="center" vertical="center" wrapText="1"/>
    </xf>
    <xf numFmtId="0" fontId="15" fillId="3" borderId="0" xfId="0" applyFont="1" applyFill="1" applyBorder="1" applyAlignment="1">
      <alignment horizontal="left" vertical="center" wrapText="1"/>
    </xf>
    <xf numFmtId="0" fontId="5" fillId="3" borderId="0" xfId="0" applyNumberFormat="1" applyFont="1" applyFill="1" applyAlignment="1">
      <alignment horizontal="center"/>
    </xf>
    <xf numFmtId="0" fontId="6" fillId="0" borderId="0" xfId="0" applyFont="1" applyAlignment="1">
      <alignment horizontal="center"/>
    </xf>
    <xf numFmtId="164" fontId="8" fillId="0" borderId="0" xfId="1" applyNumberFormat="1" applyFont="1" applyAlignment="1" applyProtection="1">
      <alignment horizontal="center" wrapText="1"/>
    </xf>
    <xf numFmtId="0" fontId="7" fillId="4" borderId="1" xfId="0" applyFont="1" applyFill="1" applyBorder="1" applyAlignment="1">
      <alignment horizontal="center" vertical="center" wrapText="1"/>
    </xf>
    <xf numFmtId="0" fontId="28" fillId="0" borderId="0" xfId="0" applyFont="1" applyBorder="1" applyAlignment="1">
      <alignment horizontal="center"/>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7" fillId="0" borderId="1" xfId="2" applyFont="1" applyBorder="1" applyAlignment="1">
      <alignment horizontal="left" vertical="center" wrapText="1"/>
    </xf>
    <xf numFmtId="0" fontId="21" fillId="3" borderId="0" xfId="0" applyFont="1" applyFill="1" applyBorder="1" applyAlignment="1">
      <alignment horizontal="center"/>
    </xf>
    <xf numFmtId="0" fontId="15" fillId="3" borderId="3"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4" borderId="1" xfId="0" applyFont="1" applyFill="1" applyBorder="1" applyAlignment="1">
      <alignment horizontal="center" vertical="center"/>
    </xf>
    <xf numFmtId="49" fontId="15" fillId="4" borderId="1" xfId="0" applyNumberFormat="1" applyFont="1" applyFill="1" applyBorder="1" applyAlignment="1">
      <alignment horizontal="center" vertical="center"/>
    </xf>
    <xf numFmtId="0" fontId="15" fillId="3" borderId="1" xfId="2" applyFont="1" applyFill="1" applyBorder="1" applyAlignment="1">
      <alignment horizontal="center" vertical="center" wrapText="1"/>
    </xf>
    <xf numFmtId="0" fontId="15" fillId="3" borderId="1" xfId="2" quotePrefix="1" applyFont="1" applyFill="1" applyBorder="1" applyAlignment="1">
      <alignment horizontal="center" vertical="center" wrapText="1"/>
    </xf>
    <xf numFmtId="0" fontId="15" fillId="3" borderId="3" xfId="2" applyFont="1" applyFill="1" applyBorder="1" applyAlignment="1">
      <alignment horizontal="center" vertical="center"/>
    </xf>
    <xf numFmtId="0" fontId="15" fillId="3" borderId="4" xfId="2" applyFont="1" applyFill="1" applyBorder="1" applyAlignment="1">
      <alignment horizontal="center" vertical="center"/>
    </xf>
    <xf numFmtId="14" fontId="15" fillId="3" borderId="1" xfId="2" quotePrefix="1" applyNumberFormat="1" applyFont="1" applyFill="1" applyBorder="1" applyAlignment="1">
      <alignment horizontal="center" vertical="center" wrapText="1"/>
    </xf>
    <xf numFmtId="14" fontId="15" fillId="3" borderId="1" xfId="2" applyNumberFormat="1" applyFont="1" applyFill="1" applyBorder="1" applyAlignment="1">
      <alignment horizontal="center" vertical="center" wrapText="1"/>
    </xf>
    <xf numFmtId="0" fontId="15" fillId="3" borderId="3" xfId="2" applyFont="1" applyFill="1" applyBorder="1" applyAlignment="1">
      <alignment horizontal="left" vertical="center" wrapText="1"/>
    </xf>
    <xf numFmtId="0" fontId="15" fillId="3" borderId="7" xfId="2" applyFont="1" applyFill="1" applyBorder="1" applyAlignment="1">
      <alignment horizontal="left" vertical="center" wrapText="1"/>
    </xf>
    <xf numFmtId="0" fontId="15" fillId="3" borderId="4" xfId="2" applyFont="1" applyFill="1" applyBorder="1" applyAlignment="1">
      <alignment horizontal="left" vertical="center" wrapText="1"/>
    </xf>
    <xf numFmtId="0" fontId="16" fillId="3" borderId="0" xfId="0" applyFont="1" applyFill="1" applyAlignment="1">
      <alignment horizontal="center"/>
    </xf>
    <xf numFmtId="49" fontId="28" fillId="3" borderId="0" xfId="0" applyNumberFormat="1" applyFont="1" applyFill="1" applyBorder="1" applyAlignment="1">
      <alignment horizontal="center"/>
    </xf>
    <xf numFmtId="0" fontId="28" fillId="3" borderId="9" xfId="0" applyFont="1" applyFill="1" applyBorder="1" applyAlignment="1">
      <alignment horizontal="center"/>
    </xf>
    <xf numFmtId="0" fontId="17" fillId="3" borderId="0" xfId="4" applyNumberFormat="1" applyFont="1" applyFill="1" applyBorder="1" applyAlignment="1" applyProtection="1">
      <alignment horizontal="left" vertical="center" wrapText="1"/>
    </xf>
    <xf numFmtId="0" fontId="15" fillId="3" borderId="0" xfId="4" applyNumberFormat="1" applyFont="1" applyFill="1" applyBorder="1" applyAlignment="1" applyProtection="1">
      <alignment horizontal="left" vertical="top" wrapText="1"/>
    </xf>
    <xf numFmtId="0" fontId="17" fillId="3" borderId="0" xfId="4" applyNumberFormat="1" applyFont="1" applyFill="1" applyBorder="1" applyAlignment="1" applyProtection="1">
      <alignment horizontal="left" vertical="top" wrapText="1"/>
    </xf>
    <xf numFmtId="0" fontId="15" fillId="3" borderId="0" xfId="4" applyNumberFormat="1" applyFont="1" applyFill="1" applyBorder="1" applyAlignment="1" applyProtection="1">
      <alignment horizontal="left" vertical="center" wrapText="1"/>
    </xf>
    <xf numFmtId="0" fontId="47" fillId="0" borderId="0" xfId="7" applyFont="1" applyAlignment="1">
      <alignment horizontal="left" vertical="center" wrapText="1"/>
    </xf>
    <xf numFmtId="0" fontId="47" fillId="0" borderId="0" xfId="7" applyFont="1" applyAlignment="1">
      <alignment horizontal="left" vertical="top" wrapText="1"/>
    </xf>
    <xf numFmtId="0" fontId="17" fillId="0" borderId="3" xfId="7" applyFont="1" applyBorder="1" applyAlignment="1">
      <alignment horizontal="center" vertical="center"/>
    </xf>
    <xf numFmtId="0" fontId="17" fillId="0" borderId="4" xfId="7" applyFont="1" applyBorder="1" applyAlignment="1">
      <alignment horizontal="center" vertical="center"/>
    </xf>
    <xf numFmtId="0" fontId="15" fillId="3" borderId="3" xfId="4" applyNumberFormat="1" applyFont="1" applyFill="1" applyBorder="1" applyAlignment="1" applyProtection="1">
      <alignment horizontal="center" vertical="center" wrapText="1"/>
    </xf>
    <xf numFmtId="0" fontId="15" fillId="3" borderId="4" xfId="4" applyNumberFormat="1" applyFont="1" applyFill="1" applyBorder="1" applyAlignment="1" applyProtection="1">
      <alignment horizontal="center" vertical="center" wrapText="1"/>
    </xf>
    <xf numFmtId="0" fontId="15" fillId="0" borderId="3" xfId="7" applyFont="1" applyBorder="1" applyAlignment="1">
      <alignment horizontal="center" vertical="center"/>
    </xf>
    <xf numFmtId="0" fontId="15" fillId="0" borderId="4" xfId="7" applyFont="1" applyBorder="1" applyAlignment="1">
      <alignment horizontal="center" vertical="center"/>
    </xf>
    <xf numFmtId="164" fontId="17" fillId="0" borderId="3" xfId="1" applyNumberFormat="1" applyFont="1" applyBorder="1" applyAlignment="1">
      <alignment horizontal="center" vertical="center"/>
      <protection locked="0"/>
    </xf>
    <xf numFmtId="164" fontId="17" fillId="0" borderId="4" xfId="1" applyNumberFormat="1" applyFont="1" applyBorder="1" applyAlignment="1">
      <alignment horizontal="center" vertical="center"/>
      <protection locked="0"/>
    </xf>
    <xf numFmtId="0" fontId="15" fillId="3" borderId="0" xfId="7" applyFont="1" applyFill="1" applyBorder="1" applyAlignment="1">
      <alignment horizontal="left" vertical="top" wrapText="1"/>
    </xf>
    <xf numFmtId="0" fontId="15" fillId="0" borderId="0" xfId="9" applyFont="1" applyAlignment="1">
      <alignment horizontal="left" vertical="center" wrapText="1"/>
    </xf>
    <xf numFmtId="0" fontId="10" fillId="0" borderId="0" xfId="7" applyFont="1" applyBorder="1" applyAlignment="1">
      <alignment horizontal="left" vertical="center" wrapText="1"/>
    </xf>
    <xf numFmtId="0" fontId="17" fillId="0" borderId="0" xfId="7" applyFont="1" applyBorder="1" applyAlignment="1">
      <alignment horizontal="left" vertical="center" wrapText="1"/>
    </xf>
    <xf numFmtId="0" fontId="46" fillId="0" borderId="0" xfId="7" applyFont="1" applyAlignment="1">
      <alignment horizontal="left" vertical="center" wrapText="1"/>
    </xf>
    <xf numFmtId="0" fontId="18" fillId="0" borderId="0" xfId="7" applyFont="1" applyBorder="1" applyAlignment="1">
      <alignment horizontal="left" vertical="center" wrapText="1"/>
    </xf>
    <xf numFmtId="0" fontId="15" fillId="0" borderId="0" xfId="9" applyFont="1" applyAlignment="1">
      <alignment horizontal="center" wrapText="1"/>
    </xf>
    <xf numFmtId="0" fontId="15" fillId="0" borderId="0" xfId="9" applyFont="1" applyAlignment="1">
      <alignment horizontal="left" wrapText="1"/>
    </xf>
    <xf numFmtId="0" fontId="17" fillId="3" borderId="8" xfId="4" quotePrefix="1" applyNumberFormat="1" applyFont="1" applyFill="1" applyBorder="1" applyAlignment="1" applyProtection="1">
      <alignment horizontal="center" vertical="top" wrapText="1"/>
    </xf>
    <xf numFmtId="0" fontId="17" fillId="3" borderId="8" xfId="4" applyNumberFormat="1" applyFont="1" applyFill="1" applyBorder="1" applyAlignment="1" applyProtection="1">
      <alignment horizontal="left" vertical="top" wrapText="1"/>
    </xf>
    <xf numFmtId="41" fontId="15" fillId="5" borderId="0" xfId="7" applyNumberFormat="1" applyFont="1" applyFill="1" applyAlignment="1">
      <alignment horizontal="center" vertical="center" wrapText="1"/>
    </xf>
    <xf numFmtId="0" fontId="17" fillId="3" borderId="0" xfId="7" applyFont="1" applyFill="1" applyBorder="1" applyAlignment="1">
      <alignment horizontal="left" vertical="top" wrapText="1"/>
    </xf>
    <xf numFmtId="41" fontId="18" fillId="5" borderId="13" xfId="7" applyNumberFormat="1" applyFont="1" applyFill="1" applyBorder="1" applyAlignment="1">
      <alignment horizontal="center" vertical="top" wrapText="1"/>
    </xf>
    <xf numFmtId="41" fontId="15" fillId="5" borderId="9" xfId="7" applyNumberFormat="1" applyFont="1" applyFill="1" applyBorder="1" applyAlignment="1">
      <alignment horizontal="center" vertical="center" wrapText="1"/>
    </xf>
    <xf numFmtId="0" fontId="19" fillId="3" borderId="0" xfId="7" applyFont="1" applyFill="1" applyBorder="1" applyAlignment="1">
      <alignment horizontal="left" vertical="top" wrapText="1"/>
    </xf>
    <xf numFmtId="41" fontId="17" fillId="3" borderId="0" xfId="7" applyNumberFormat="1" applyFont="1" applyFill="1" applyBorder="1" applyAlignment="1">
      <alignment horizontal="center" vertical="top"/>
    </xf>
    <xf numFmtId="0" fontId="15" fillId="3" borderId="0" xfId="7" applyFont="1" applyFill="1" applyBorder="1" applyAlignment="1">
      <alignment horizontal="center" vertical="top" wrapText="1"/>
    </xf>
    <xf numFmtId="14" fontId="15" fillId="3" borderId="10" xfId="7" applyNumberFormat="1" applyFont="1" applyFill="1" applyBorder="1" applyAlignment="1">
      <alignment horizontal="center" vertical="top" wrapText="1"/>
    </xf>
    <xf numFmtId="0" fontId="15" fillId="3" borderId="7" xfId="7" applyFont="1" applyFill="1" applyBorder="1" applyAlignment="1">
      <alignment horizontal="center" wrapText="1"/>
    </xf>
    <xf numFmtId="0" fontId="17" fillId="0" borderId="3" xfId="9" applyFont="1" applyFill="1" applyBorder="1" applyAlignment="1">
      <alignment horizontal="left" wrapText="1"/>
    </xf>
    <xf numFmtId="0" fontId="17" fillId="0" borderId="7" xfId="9" applyFont="1" applyFill="1" applyBorder="1" applyAlignment="1">
      <alignment horizontal="left" wrapText="1"/>
    </xf>
    <xf numFmtId="0" fontId="17" fillId="0" borderId="4" xfId="9" applyFont="1" applyFill="1" applyBorder="1" applyAlignment="1">
      <alignment horizontal="left" wrapText="1"/>
    </xf>
    <xf numFmtId="0" fontId="19" fillId="0" borderId="3" xfId="9" applyFont="1" applyFill="1" applyBorder="1" applyAlignment="1">
      <alignment horizontal="left" wrapText="1"/>
    </xf>
    <xf numFmtId="0" fontId="19" fillId="0" borderId="7" xfId="9" applyFont="1" applyFill="1" applyBorder="1" applyAlignment="1">
      <alignment horizontal="left" wrapText="1"/>
    </xf>
    <xf numFmtId="0" fontId="19" fillId="0" borderId="4" xfId="9" applyFont="1" applyFill="1" applyBorder="1" applyAlignment="1">
      <alignment horizontal="left" wrapText="1"/>
    </xf>
    <xf numFmtId="0" fontId="15" fillId="0" borderId="3" xfId="9" applyFont="1" applyFill="1" applyBorder="1" applyAlignment="1">
      <alignment horizontal="center" wrapText="1"/>
    </xf>
    <xf numFmtId="0" fontId="15" fillId="0" borderId="7" xfId="9" applyFont="1" applyFill="1" applyBorder="1" applyAlignment="1">
      <alignment horizontal="center" wrapText="1"/>
    </xf>
    <xf numFmtId="0" fontId="15" fillId="0" borderId="4" xfId="9" applyFont="1" applyFill="1" applyBorder="1" applyAlignment="1">
      <alignment horizontal="center" wrapText="1"/>
    </xf>
    <xf numFmtId="0" fontId="19" fillId="0" borderId="3" xfId="9" applyFont="1" applyFill="1" applyBorder="1" applyAlignment="1">
      <alignment horizontal="center" wrapText="1"/>
    </xf>
    <xf numFmtId="0" fontId="19" fillId="0" borderId="7" xfId="9" applyFont="1" applyFill="1" applyBorder="1" applyAlignment="1">
      <alignment horizontal="center" wrapText="1"/>
    </xf>
    <xf numFmtId="0" fontId="19" fillId="0" borderId="4" xfId="9" applyFont="1" applyFill="1" applyBorder="1" applyAlignment="1">
      <alignment horizontal="center" wrapText="1"/>
    </xf>
    <xf numFmtId="0" fontId="17" fillId="3" borderId="0" xfId="9" applyFont="1" applyFill="1" applyBorder="1" applyAlignment="1">
      <alignment horizontal="left" wrapText="1"/>
    </xf>
    <xf numFmtId="0" fontId="15" fillId="3" borderId="0" xfId="9" applyFont="1" applyFill="1" applyBorder="1" applyAlignment="1">
      <alignment horizontal="left" wrapText="1"/>
    </xf>
    <xf numFmtId="0" fontId="15" fillId="3" borderId="0" xfId="7" applyFont="1" applyFill="1" applyAlignment="1">
      <alignment horizontal="left" vertical="top" wrapText="1"/>
    </xf>
    <xf numFmtId="0" fontId="17" fillId="0" borderId="0" xfId="7" applyFont="1" applyAlignment="1">
      <alignment horizontal="left" vertical="top" wrapText="1"/>
    </xf>
    <xf numFmtId="0" fontId="15" fillId="0" borderId="0" xfId="7" applyFont="1" applyAlignment="1">
      <alignment horizontal="left" vertical="top" wrapText="1"/>
    </xf>
    <xf numFmtId="0" fontId="18" fillId="0" borderId="0" xfId="9" applyFont="1" applyAlignment="1">
      <alignment horizontal="left" wrapText="1"/>
    </xf>
    <xf numFmtId="0" fontId="17" fillId="0" borderId="0" xfId="9" applyFont="1" applyAlignment="1">
      <alignment horizontal="left" wrapText="1"/>
    </xf>
    <xf numFmtId="0" fontId="15" fillId="0" borderId="0" xfId="7" applyFont="1" applyFill="1" applyAlignment="1">
      <alignment horizontal="left" vertical="center" wrapText="1"/>
    </xf>
    <xf numFmtId="0" fontId="18" fillId="3" borderId="0" xfId="7" applyFont="1" applyFill="1" applyBorder="1" applyAlignment="1">
      <alignment horizontal="center" vertical="top" wrapText="1"/>
    </xf>
    <xf numFmtId="41" fontId="17" fillId="5" borderId="0" xfId="7" applyNumberFormat="1" applyFont="1" applyFill="1" applyAlignment="1">
      <alignment horizontal="center" vertical="center" wrapText="1"/>
    </xf>
    <xf numFmtId="0" fontId="18" fillId="0" borderId="0" xfId="7" applyFont="1" applyAlignment="1">
      <alignment horizontal="left" wrapText="1"/>
    </xf>
    <xf numFmtId="14" fontId="15" fillId="3" borderId="0" xfId="7" applyNumberFormat="1" applyFont="1" applyFill="1" applyBorder="1" applyAlignment="1">
      <alignment horizontal="center" vertical="top" wrapText="1"/>
    </xf>
    <xf numFmtId="0" fontId="15" fillId="3" borderId="10" xfId="7" applyFont="1" applyFill="1" applyBorder="1" applyAlignment="1">
      <alignment horizontal="center" wrapText="1"/>
    </xf>
    <xf numFmtId="49" fontId="18" fillId="3" borderId="0" xfId="7" quotePrefix="1" applyNumberFormat="1" applyFont="1" applyFill="1" applyBorder="1" applyAlignment="1">
      <alignment horizontal="left" vertical="top" wrapText="1"/>
    </xf>
    <xf numFmtId="41" fontId="18" fillId="3" borderId="0" xfId="7" applyNumberFormat="1" applyFont="1" applyFill="1" applyBorder="1" applyAlignment="1">
      <alignment horizontal="center" vertical="top"/>
    </xf>
    <xf numFmtId="0" fontId="10" fillId="3" borderId="0" xfId="7" applyFont="1" applyFill="1" applyBorder="1" applyAlignment="1">
      <alignment horizontal="left" vertical="top" wrapText="1"/>
    </xf>
    <xf numFmtId="49" fontId="18" fillId="3" borderId="0" xfId="7" applyNumberFormat="1" applyFont="1" applyFill="1" applyBorder="1" applyAlignment="1">
      <alignment horizontal="left" vertical="top" wrapText="1"/>
    </xf>
    <xf numFmtId="41" fontId="18" fillId="5" borderId="0" xfId="7" applyNumberFormat="1" applyFont="1" applyFill="1" applyAlignment="1">
      <alignment horizontal="center" vertical="top" wrapText="1"/>
    </xf>
    <xf numFmtId="165" fontId="42" fillId="3" borderId="0" xfId="4" applyNumberFormat="1" applyFont="1" applyFill="1" applyBorder="1" applyAlignment="1" applyProtection="1">
      <alignment horizontal="right" vertical="top"/>
    </xf>
    <xf numFmtId="0" fontId="15" fillId="3" borderId="10" xfId="7" applyFont="1" applyFill="1" applyBorder="1" applyAlignment="1">
      <alignment horizontal="center" vertical="top" wrapText="1"/>
    </xf>
    <xf numFmtId="0" fontId="17" fillId="0" borderId="0" xfId="7" quotePrefix="1" applyFont="1" applyAlignment="1">
      <alignment horizontal="left" vertical="top" wrapText="1"/>
    </xf>
    <xf numFmtId="165" fontId="43" fillId="3" borderId="0" xfId="4" applyNumberFormat="1" applyFont="1" applyFill="1" applyBorder="1" applyAlignment="1" applyProtection="1">
      <alignment horizontal="center" vertical="top"/>
    </xf>
    <xf numFmtId="0" fontId="42" fillId="3" borderId="0" xfId="4" quotePrefix="1" applyNumberFormat="1" applyFont="1" applyFill="1" applyBorder="1" applyAlignment="1" applyProtection="1">
      <alignment horizontal="left" vertical="top" wrapText="1"/>
    </xf>
    <xf numFmtId="165" fontId="43" fillId="3" borderId="0" xfId="4" applyNumberFormat="1" applyFont="1" applyFill="1" applyBorder="1" applyAlignment="1" applyProtection="1">
      <alignment horizontal="right" vertical="top"/>
    </xf>
    <xf numFmtId="0" fontId="43" fillId="3" borderId="0" xfId="4" applyNumberFormat="1" applyFont="1" applyFill="1" applyBorder="1" applyAlignment="1" applyProtection="1">
      <alignment horizontal="left" vertical="top" wrapText="1"/>
    </xf>
    <xf numFmtId="0" fontId="43" fillId="3" borderId="0" xfId="4" quotePrefix="1" applyNumberFormat="1" applyFont="1" applyFill="1" applyBorder="1" applyAlignment="1" applyProtection="1">
      <alignment horizontal="left" vertical="top" wrapText="1"/>
    </xf>
    <xf numFmtId="0" fontId="44" fillId="3" borderId="0" xfId="4" applyNumberFormat="1" applyFont="1" applyFill="1" applyBorder="1" applyAlignment="1" applyProtection="1">
      <alignment horizontal="left" vertical="top" wrapText="1"/>
    </xf>
    <xf numFmtId="0" fontId="42" fillId="3" borderId="0" xfId="4" applyNumberFormat="1" applyFont="1" applyFill="1" applyBorder="1" applyAlignment="1" applyProtection="1">
      <alignment horizontal="left" vertical="center" wrapText="1"/>
    </xf>
    <xf numFmtId="14" fontId="42" fillId="3" borderId="0" xfId="4" applyNumberFormat="1" applyFont="1" applyFill="1" applyBorder="1" applyAlignment="1" applyProtection="1">
      <alignment horizontal="right" vertical="center" wrapText="1"/>
    </xf>
    <xf numFmtId="0" fontId="45" fillId="3" borderId="0" xfId="4" applyNumberFormat="1" applyFont="1" applyFill="1" applyBorder="1" applyAlignment="1" applyProtection="1">
      <alignment horizontal="left" vertical="top" wrapText="1"/>
    </xf>
    <xf numFmtId="0" fontId="42" fillId="3" borderId="0" xfId="4" applyNumberFormat="1" applyFont="1" applyFill="1" applyBorder="1" applyAlignment="1" applyProtection="1">
      <alignment horizontal="left" vertical="top" wrapText="1"/>
    </xf>
    <xf numFmtId="0" fontId="15" fillId="3" borderId="3" xfId="4" applyNumberFormat="1" applyFont="1" applyFill="1" applyBorder="1" applyAlignment="1" applyProtection="1">
      <alignment horizontal="center" vertical="top" wrapText="1"/>
    </xf>
    <xf numFmtId="0" fontId="15" fillId="3" borderId="4" xfId="4" applyNumberFormat="1" applyFont="1" applyFill="1" applyBorder="1" applyAlignment="1" applyProtection="1">
      <alignment horizontal="center" vertical="top" wrapText="1"/>
    </xf>
    <xf numFmtId="0" fontId="15" fillId="3" borderId="7" xfId="4" applyNumberFormat="1" applyFont="1" applyFill="1" applyBorder="1" applyAlignment="1" applyProtection="1">
      <alignment horizontal="center" vertical="top" wrapText="1"/>
    </xf>
    <xf numFmtId="0" fontId="5" fillId="0" borderId="0" xfId="7" applyFont="1" applyAlignment="1">
      <alignment horizontal="center"/>
    </xf>
    <xf numFmtId="164" fontId="8" fillId="0" borderId="0" xfId="8" applyNumberFormat="1" applyFont="1" applyAlignment="1" applyProtection="1">
      <alignment horizontal="center" wrapText="1"/>
    </xf>
    <xf numFmtId="0" fontId="42" fillId="3" borderId="0" xfId="4" applyNumberFormat="1" applyFont="1" applyFill="1" applyBorder="1" applyAlignment="1" applyProtection="1">
      <alignment horizontal="center" vertical="center" wrapText="1"/>
    </xf>
    <xf numFmtId="0" fontId="21" fillId="0" borderId="0" xfId="7" applyFont="1" applyAlignment="1">
      <alignment horizontal="center"/>
    </xf>
    <xf numFmtId="0" fontId="19" fillId="3" borderId="0" xfId="4" applyFont="1" applyFill="1" applyAlignment="1">
      <alignment horizontal="center" vertical="center"/>
    </xf>
    <xf numFmtId="0" fontId="15" fillId="3" borderId="18" xfId="4" applyNumberFormat="1" applyFont="1" applyFill="1" applyBorder="1" applyAlignment="1" applyProtection="1">
      <alignment horizontal="center" vertical="top" wrapText="1"/>
    </xf>
    <xf numFmtId="0" fontId="15" fillId="3" borderId="13" xfId="4" applyNumberFormat="1" applyFont="1" applyFill="1" applyBorder="1" applyAlignment="1" applyProtection="1">
      <alignment horizontal="center" vertical="top" wrapText="1"/>
    </xf>
    <xf numFmtId="0" fontId="15" fillId="3" borderId="19" xfId="4" applyNumberFormat="1" applyFont="1" applyFill="1" applyBorder="1" applyAlignment="1" applyProtection="1">
      <alignment horizontal="center" vertical="top" wrapText="1"/>
    </xf>
    <xf numFmtId="0" fontId="17" fillId="3" borderId="0" xfId="4" applyNumberFormat="1" applyFont="1" applyFill="1" applyBorder="1" applyAlignment="1" applyProtection="1">
      <alignment horizontal="center" vertical="top" wrapText="1"/>
    </xf>
    <xf numFmtId="0" fontId="9" fillId="3" borderId="3" xfId="4" applyNumberFormat="1" applyFont="1" applyFill="1" applyBorder="1" applyAlignment="1" applyProtection="1">
      <alignment horizontal="left" vertical="top" wrapText="1"/>
    </xf>
    <xf numFmtId="0" fontId="9" fillId="3" borderId="7" xfId="4" applyNumberFormat="1" applyFont="1" applyFill="1" applyBorder="1" applyAlignment="1" applyProtection="1">
      <alignment horizontal="left" vertical="top" wrapText="1"/>
    </xf>
    <xf numFmtId="0" fontId="9" fillId="3" borderId="4" xfId="4" applyNumberFormat="1" applyFont="1" applyFill="1" applyBorder="1" applyAlignment="1" applyProtection="1">
      <alignment horizontal="left" vertical="top" wrapText="1"/>
    </xf>
    <xf numFmtId="0" fontId="17" fillId="3" borderId="3" xfId="4" applyNumberFormat="1" applyFont="1" applyFill="1" applyBorder="1" applyAlignment="1" applyProtection="1">
      <alignment horizontal="left" vertical="top" wrapText="1"/>
    </xf>
    <xf numFmtId="0" fontId="17" fillId="3" borderId="7" xfId="4" applyNumberFormat="1" applyFont="1" applyFill="1" applyBorder="1" applyAlignment="1" applyProtection="1">
      <alignment horizontal="left" vertical="top" wrapText="1"/>
    </xf>
    <xf numFmtId="0" fontId="17" fillId="3" borderId="4" xfId="4" applyNumberFormat="1" applyFont="1" applyFill="1" applyBorder="1" applyAlignment="1" applyProtection="1">
      <alignment horizontal="left" vertical="top" wrapText="1"/>
    </xf>
    <xf numFmtId="0" fontId="17" fillId="3" borderId="3" xfId="4" applyNumberFormat="1" applyFont="1" applyFill="1" applyBorder="1" applyAlignment="1" applyProtection="1">
      <alignment horizontal="center" vertical="top" wrapText="1"/>
    </xf>
    <xf numFmtId="0" fontId="17" fillId="3" borderId="4" xfId="4" applyNumberFormat="1" applyFont="1" applyFill="1" applyBorder="1" applyAlignment="1" applyProtection="1">
      <alignment horizontal="center" vertical="top" wrapText="1"/>
    </xf>
    <xf numFmtId="164" fontId="17" fillId="3" borderId="3" xfId="1" applyNumberFormat="1" applyFont="1" applyFill="1" applyBorder="1" applyAlignment="1">
      <alignment horizontal="center" vertical="top" wrapText="1"/>
      <protection locked="0"/>
    </xf>
    <xf numFmtId="164" fontId="17" fillId="3" borderId="4" xfId="1" applyNumberFormat="1" applyFont="1" applyFill="1" applyBorder="1" applyAlignment="1">
      <alignment horizontal="center" vertical="top" wrapText="1"/>
      <protection locked="0"/>
    </xf>
    <xf numFmtId="164" fontId="15" fillId="3" borderId="3" xfId="1" applyNumberFormat="1" applyFont="1" applyFill="1" applyBorder="1" applyAlignment="1">
      <alignment horizontal="right" vertical="top" wrapText="1"/>
      <protection locked="0"/>
    </xf>
    <xf numFmtId="164" fontId="15" fillId="3" borderId="4" xfId="1" applyNumberFormat="1" applyFont="1" applyFill="1" applyBorder="1" applyAlignment="1">
      <alignment horizontal="right" vertical="top" wrapText="1"/>
      <protection locked="0"/>
    </xf>
    <xf numFmtId="164" fontId="15" fillId="3" borderId="3" xfId="1" applyNumberFormat="1" applyFont="1" applyFill="1" applyBorder="1" applyAlignment="1">
      <alignment horizontal="center" vertical="top" wrapText="1"/>
      <protection locked="0"/>
    </xf>
    <xf numFmtId="164" fontId="15" fillId="3" borderId="4" xfId="1" applyNumberFormat="1" applyFont="1" applyFill="1" applyBorder="1" applyAlignment="1">
      <alignment horizontal="center" vertical="top" wrapText="1"/>
      <protection locked="0"/>
    </xf>
    <xf numFmtId="164" fontId="15" fillId="3" borderId="3" xfId="4" applyNumberFormat="1" applyFont="1" applyFill="1" applyBorder="1" applyAlignment="1" applyProtection="1">
      <alignment horizontal="center" vertical="top" wrapText="1"/>
    </xf>
    <xf numFmtId="164" fontId="15" fillId="3" borderId="18" xfId="4" applyNumberFormat="1" applyFont="1" applyFill="1" applyBorder="1" applyAlignment="1" applyProtection="1">
      <alignment horizontal="center" vertical="top" wrapText="1"/>
    </xf>
    <xf numFmtId="164" fontId="17" fillId="3" borderId="18" xfId="1" applyNumberFormat="1" applyFont="1" applyFill="1" applyBorder="1" applyAlignment="1">
      <alignment horizontal="center" vertical="top" wrapText="1"/>
      <protection locked="0"/>
    </xf>
    <xf numFmtId="164" fontId="17" fillId="3" borderId="19" xfId="1" applyNumberFormat="1" applyFont="1" applyFill="1" applyBorder="1" applyAlignment="1">
      <alignment horizontal="center" vertical="top" wrapText="1"/>
      <protection locked="0"/>
    </xf>
    <xf numFmtId="164" fontId="17" fillId="3" borderId="3" xfId="4" applyNumberFormat="1" applyFont="1" applyFill="1" applyBorder="1" applyAlignment="1" applyProtection="1">
      <alignment horizontal="center" vertical="top" wrapText="1"/>
    </xf>
    <xf numFmtId="0" fontId="17" fillId="3" borderId="7" xfId="4" applyNumberFormat="1" applyFont="1" applyFill="1" applyBorder="1" applyAlignment="1" applyProtection="1">
      <alignment horizontal="center" vertical="top" wrapText="1"/>
    </xf>
    <xf numFmtId="0" fontId="10" fillId="3" borderId="3" xfId="4" applyNumberFormat="1" applyFont="1" applyFill="1" applyBorder="1" applyAlignment="1" applyProtection="1">
      <alignment horizontal="left" vertical="top" wrapText="1"/>
    </xf>
    <xf numFmtId="0" fontId="10" fillId="3" borderId="7" xfId="4" applyNumberFormat="1" applyFont="1" applyFill="1" applyBorder="1" applyAlignment="1" applyProtection="1">
      <alignment horizontal="left" vertical="top" wrapText="1"/>
    </xf>
    <xf numFmtId="0" fontId="10" fillId="3" borderId="4" xfId="4" applyNumberFormat="1" applyFont="1" applyFill="1" applyBorder="1" applyAlignment="1" applyProtection="1">
      <alignment horizontal="left" vertical="top" wrapText="1"/>
    </xf>
    <xf numFmtId="0" fontId="15" fillId="3" borderId="1" xfId="9" applyFont="1" applyFill="1" applyBorder="1" applyAlignment="1">
      <alignment horizontal="center" vertical="center" wrapText="1"/>
    </xf>
    <xf numFmtId="0" fontId="17" fillId="3" borderId="5" xfId="9" applyFont="1" applyFill="1" applyBorder="1" applyAlignment="1">
      <alignment horizontal="center"/>
    </xf>
    <xf numFmtId="0" fontId="17" fillId="3" borderId="6" xfId="9" applyFont="1" applyFill="1" applyBorder="1" applyAlignment="1">
      <alignment horizontal="center"/>
    </xf>
    <xf numFmtId="0" fontId="11" fillId="0" borderId="1" xfId="0" applyFont="1" applyBorder="1" applyAlignment="1">
      <alignment horizontal="center"/>
    </xf>
    <xf numFmtId="0" fontId="15" fillId="0" borderId="1" xfId="0" applyFont="1" applyBorder="1" applyAlignment="1">
      <alignment horizontal="center" wrapText="1"/>
    </xf>
  </cellXfs>
  <cellStyles count="11">
    <cellStyle name="Comma" xfId="1" builtinId="3"/>
    <cellStyle name="Comma 2" xfId="6"/>
    <cellStyle name="Comma 3" xfId="8"/>
    <cellStyle name="Normal" xfId="0" builtinId="0"/>
    <cellStyle name="Normal 2" xfId="2"/>
    <cellStyle name="Normal 2 2" xfId="9"/>
    <cellStyle name="Normal 3" xfId="4"/>
    <cellStyle name="Normal 4" xfId="7"/>
    <cellStyle name="Normal_Bang can doi phat sinh" xfId="10"/>
    <cellStyle name="Normal_BCTC (2)_4.BCTC CK Thu Do 2011" xfId="3"/>
    <cellStyle name="Percent" xfId="5"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aaa/LOCALS~1/Temp/Rar$DI01.094/4.%20BCTC%20va%20BC%20VKD%20Dai%20Nam%206T%20-%2020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etoan01/AppData/Roaming/Skype/My%20Skype%20Received%20Files/2240%20BTCT%20DNSE%2031.12.201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INFO"/>
      <sheetName val="PAJE"/>
      <sheetName val="BS"/>
      <sheetName val="PL"/>
      <sheetName val="CF1"/>
      <sheetName val="TM(NV)"/>
      <sheetName val="TM"/>
      <sheetName val="WK (BS)"/>
      <sheetName val="WK (PL)"/>
      <sheetName val="TM(DT)"/>
      <sheetName val="VKD"/>
      <sheetName val="RR-TTr"/>
      <sheetName val="RR-TT"/>
      <sheetName val="RR-Hd"/>
      <sheetName val="RR.VKD"/>
      <sheetName val="5.05"/>
      <sheetName val="5.07.1"/>
      <sheetName val="5.07.2"/>
      <sheetName val="5.07.3"/>
      <sheetName val="PL 6T cuoi nam 2012"/>
      <sheetName val="Dinh gia CK"/>
      <sheetName val="131 chi tiet"/>
      <sheetName val="du phong 131"/>
      <sheetName val="OE0-Tong hop cac CCTC"/>
      <sheetName val="OE1-GT ghi so va GT hop ly"/>
      <sheetName val="OE11-Tinh hien gia cho vay-vay"/>
      <sheetName val="OE2-Tai san dam bao"/>
      <sheetName val="OE3-Thoi han thanh toan"/>
      <sheetName val="OE4-Ngoai te thuan"/>
      <sheetName val="OE41-Do nhay voi ty gia USD"/>
      <sheetName val="OE5-CCTC co lai suat tha noi"/>
      <sheetName val="OE51-Do nhay voi lai suat VND"/>
      <sheetName val="OE52-Do nhay voi lai suat USD"/>
      <sheetName val="OE6-Do nhay voi gia CK"/>
      <sheetName val="OE7-Phan tich TSTC"/>
      <sheetName val="OE71-TSTC qua han ko giam gia"/>
      <sheetName val="Gia tri hop ly"/>
      <sheetName val="TS dam bao"/>
      <sheetName val="Thoi han thanh toan"/>
      <sheetName val="Theo Khu vuc -KDKD"/>
      <sheetName val="Theo Khu vuc - TS"/>
      <sheetName val="Theo linh vuc"/>
      <sheetName val="Thong tin bo sung"/>
      <sheetName val="Do nhay voi ngoai te"/>
      <sheetName val="Do nhay voi lai suat"/>
      <sheetName val="Do nhay voi gia CK"/>
      <sheetName val="00000000"/>
      <sheetName val="10000000"/>
      <sheetName val="20000000"/>
      <sheetName val="30000000"/>
      <sheetName val="40000000"/>
      <sheetName val="50000000"/>
      <sheetName val="60000000"/>
      <sheetName val="70000000"/>
      <sheetName val="80000000"/>
      <sheetName val="90000000"/>
      <sheetName val="a0000000"/>
      <sheetName val="b0000000"/>
      <sheetName val="c0000000"/>
      <sheetName val="0000000000"/>
      <sheetName val="1000000000"/>
    </sheetNames>
    <sheetDataSet>
      <sheetData sheetId="0" refreshError="1">
        <row r="2">
          <cell r="B2" t="str">
            <v>CÔNG TY CỔ PHẦN CHỨNG KHOÁN ĐẠI NAM</v>
          </cell>
        </row>
        <row r="13">
          <cell r="A13" t="str">
            <v>Kế toán trưởng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tails"/>
      <sheetName val="TB Noteline"/>
      <sheetName val="Trinh bay lai"/>
      <sheetName val="PL"/>
      <sheetName val="FS"/>
      <sheetName val="TEST lctt 2015"/>
      <sheetName val="LC NĐT"/>
      <sheetName val="Direct CF"/>
      <sheetName val="Direct CFs"/>
      <sheetName val="Indirect CF"/>
      <sheetName val="Bien dong VCSH"/>
      <sheetName val="Tai san NB"/>
      <sheetName val="Notes BS"/>
      <sheetName val="TSTC"/>
      <sheetName val="Sheet1"/>
      <sheetName val="Danh gia CL tstc"/>
      <sheetName val="Vay ngan han"/>
      <sheetName val="DTTC"/>
      <sheetName val="DP Phai thu"/>
      <sheetName val="Tangible asset"/>
      <sheetName val="F.L.assets"/>
      <sheetName val="Intangible asset"/>
      <sheetName val="Good will"/>
      <sheetName val="Investment Property"/>
      <sheetName val="Investment in subsidiaries"/>
      <sheetName val="Invest in associates &amp; Joinvent"/>
      <sheetName val="Defer tax"/>
      <sheetName val="F.Leas receivable"/>
      <sheetName val="Provision"/>
      <sheetName val="Longterm deb"/>
      <sheetName val="Equity"/>
      <sheetName val="Chi tiet von"/>
      <sheetName val="Notes PL"/>
      <sheetName val="Lai lo ban TSTC"/>
      <sheetName val="CL danh gia lai"/>
      <sheetName val="EPS"/>
      <sheetName val="CCTC"/>
      <sheetName val="Rp"/>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9933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9933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222"/>
  <sheetViews>
    <sheetView topLeftCell="A179" workbookViewId="0">
      <selection activeCell="D189" sqref="D189"/>
    </sheetView>
  </sheetViews>
  <sheetFormatPr defaultRowHeight="12"/>
  <cols>
    <col min="1" max="1" width="42.7109375" style="8" customWidth="1"/>
    <col min="2" max="2" width="10" style="8" customWidth="1"/>
    <col min="3" max="3" width="7" style="19" customWidth="1"/>
    <col min="4" max="4" width="16.7109375" style="8" customWidth="1"/>
    <col min="5" max="5" width="17.85546875" style="8" customWidth="1"/>
    <col min="6" max="6" width="13.85546875" style="8" customWidth="1"/>
    <col min="7" max="7" width="14.28515625" style="8" customWidth="1"/>
    <col min="8" max="8" width="15.140625" style="8" bestFit="1" customWidth="1"/>
    <col min="9" max="11" width="9.140625" style="8"/>
    <col min="12" max="12" width="12.7109375" style="8" customWidth="1"/>
    <col min="13" max="16384" width="9.140625" style="8"/>
  </cols>
  <sheetData>
    <row r="1" spans="1:5" s="3" customFormat="1" ht="13.5">
      <c r="A1" s="510" t="s">
        <v>672</v>
      </c>
      <c r="B1" s="510"/>
      <c r="C1" s="1"/>
      <c r="D1" s="2"/>
      <c r="E1" s="1" t="s">
        <v>424</v>
      </c>
    </row>
    <row r="2" spans="1:5" s="3" customFormat="1" ht="18" customHeight="1">
      <c r="A2" s="163" t="s">
        <v>1050</v>
      </c>
      <c r="B2" s="5"/>
      <c r="C2" s="1"/>
      <c r="D2" s="512" t="s">
        <v>839</v>
      </c>
      <c r="E2" s="512"/>
    </row>
    <row r="3" spans="1:5" s="3" customFormat="1" ht="22.5" customHeight="1">
      <c r="A3" s="20" t="s">
        <v>1059</v>
      </c>
      <c r="C3" s="1"/>
      <c r="D3" s="512"/>
      <c r="E3" s="512"/>
    </row>
    <row r="4" spans="1:5" s="3" customFormat="1" ht="20.25" customHeight="1">
      <c r="A4" s="511" t="s">
        <v>1051</v>
      </c>
      <c r="B4" s="511"/>
    </row>
    <row r="6" spans="1:5" ht="6.75" customHeight="1">
      <c r="A6" s="6"/>
      <c r="B6" s="6"/>
      <c r="C6" s="7"/>
      <c r="D6" s="6"/>
      <c r="E6" s="6"/>
    </row>
    <row r="7" spans="1:5" ht="15.75" customHeight="1">
      <c r="A7" s="509" t="s">
        <v>1028</v>
      </c>
      <c r="B7" s="509"/>
      <c r="C7" s="509"/>
      <c r="D7" s="509"/>
      <c r="E7" s="509"/>
    </row>
    <row r="8" spans="1:5" ht="14.25" customHeight="1">
      <c r="A8" s="513" t="s">
        <v>1058</v>
      </c>
      <c r="B8" s="513"/>
      <c r="C8" s="513"/>
      <c r="D8" s="513"/>
      <c r="E8" s="513"/>
    </row>
    <row r="9" spans="1:5" ht="9.75" customHeight="1">
      <c r="A9" s="9"/>
      <c r="B9" s="9"/>
      <c r="C9" s="9"/>
      <c r="D9" s="9"/>
      <c r="E9" s="9"/>
    </row>
    <row r="10" spans="1:5" ht="23.25" customHeight="1">
      <c r="A10" s="125" t="s">
        <v>196</v>
      </c>
      <c r="B10" s="515" t="s">
        <v>604</v>
      </c>
      <c r="C10" s="517" t="s">
        <v>8</v>
      </c>
      <c r="D10" s="519">
        <v>43100</v>
      </c>
      <c r="E10" s="520">
        <v>42736</v>
      </c>
    </row>
    <row r="11" spans="1:5" ht="13.7" customHeight="1">
      <c r="A11" s="116" t="s">
        <v>58</v>
      </c>
      <c r="B11" s="516"/>
      <c r="C11" s="518"/>
      <c r="D11" s="516"/>
      <c r="E11" s="518"/>
    </row>
    <row r="12" spans="1:5" ht="21" customHeight="1">
      <c r="A12" s="120" t="s">
        <v>533</v>
      </c>
      <c r="B12" s="165">
        <v>100</v>
      </c>
      <c r="C12" s="11"/>
      <c r="D12" s="12">
        <f>D13+D34</f>
        <v>131816293505</v>
      </c>
      <c r="E12" s="12">
        <f>E13+E34</f>
        <v>149512550454</v>
      </c>
    </row>
    <row r="13" spans="1:5" ht="16.5" customHeight="1">
      <c r="A13" s="98" t="s">
        <v>534</v>
      </c>
      <c r="B13" s="165">
        <v>110</v>
      </c>
      <c r="C13" s="13"/>
      <c r="D13" s="12">
        <f>D14+D17+D18+D19+D21+D22+D29+D32+D28</f>
        <v>131220064430</v>
      </c>
      <c r="E13" s="12">
        <f>E14+E17+E18+E19+E21+E22+E29+E32</f>
        <v>147623748270</v>
      </c>
    </row>
    <row r="14" spans="1:5" ht="18" customHeight="1">
      <c r="A14" s="121" t="s">
        <v>535</v>
      </c>
      <c r="B14" s="165" t="s">
        <v>201</v>
      </c>
      <c r="C14" s="13">
        <v>5</v>
      </c>
      <c r="D14" s="12">
        <f>D15+D16</f>
        <v>91655922</v>
      </c>
      <c r="E14" s="12">
        <f>E15+E16</f>
        <v>47283738</v>
      </c>
    </row>
    <row r="15" spans="1:5" ht="13.7" customHeight="1">
      <c r="A15" s="122" t="s">
        <v>536</v>
      </c>
      <c r="B15" s="165" t="s">
        <v>202</v>
      </c>
      <c r="C15" s="13"/>
      <c r="D15" s="15">
        <v>91655922</v>
      </c>
      <c r="E15" s="15">
        <v>47283738</v>
      </c>
    </row>
    <row r="16" spans="1:5" ht="13.7" customHeight="1">
      <c r="A16" s="122" t="s">
        <v>537</v>
      </c>
      <c r="B16" s="165" t="s">
        <v>203</v>
      </c>
      <c r="C16" s="13"/>
      <c r="D16" s="15">
        <v>0</v>
      </c>
      <c r="E16" s="15">
        <v>0</v>
      </c>
    </row>
    <row r="17" spans="1:7" ht="25.5">
      <c r="A17" s="121" t="s">
        <v>81</v>
      </c>
      <c r="B17" s="165" t="s">
        <v>204</v>
      </c>
      <c r="C17" s="13" t="s">
        <v>387</v>
      </c>
      <c r="D17" s="15">
        <v>21299211500</v>
      </c>
      <c r="E17" s="15">
        <v>20657826000</v>
      </c>
      <c r="G17" s="18"/>
    </row>
    <row r="18" spans="1:7" ht="25.5">
      <c r="A18" s="121" t="s">
        <v>538</v>
      </c>
      <c r="B18" s="165" t="s">
        <v>205</v>
      </c>
      <c r="C18" s="13" t="s">
        <v>1022</v>
      </c>
      <c r="D18" s="15">
        <v>84983250000</v>
      </c>
      <c r="E18" s="15">
        <v>62100000000</v>
      </c>
    </row>
    <row r="19" spans="1:7" ht="12.75">
      <c r="A19" s="121" t="s">
        <v>82</v>
      </c>
      <c r="B19" s="165" t="s">
        <v>206</v>
      </c>
      <c r="C19" s="13" t="s">
        <v>1023</v>
      </c>
      <c r="D19" s="15">
        <v>28213672747</v>
      </c>
      <c r="E19" s="15">
        <v>69551055396</v>
      </c>
    </row>
    <row r="20" spans="1:7" ht="12.75" customHeight="1">
      <c r="A20" s="121" t="s">
        <v>539</v>
      </c>
      <c r="B20" s="165" t="s">
        <v>207</v>
      </c>
      <c r="C20" s="13">
        <v>8</v>
      </c>
      <c r="D20" s="12">
        <v>0</v>
      </c>
      <c r="E20" s="12">
        <v>0</v>
      </c>
    </row>
    <row r="21" spans="1:7" ht="25.5" customHeight="1">
      <c r="A21" s="121" t="s">
        <v>540</v>
      </c>
      <c r="B21" s="165" t="s">
        <v>208</v>
      </c>
      <c r="C21" s="13" t="s">
        <v>14</v>
      </c>
      <c r="D21" s="15">
        <v>-7772702985</v>
      </c>
      <c r="E21" s="15">
        <v>-7772702985</v>
      </c>
      <c r="F21" s="18"/>
      <c r="G21" s="18"/>
    </row>
    <row r="22" spans="1:7" ht="12.75">
      <c r="A22" s="121" t="s">
        <v>541</v>
      </c>
      <c r="B22" s="165">
        <v>117</v>
      </c>
      <c r="C22" s="13" t="s">
        <v>15</v>
      </c>
      <c r="D22" s="15">
        <v>3685952458</v>
      </c>
      <c r="E22" s="15">
        <v>2473799692</v>
      </c>
    </row>
    <row r="23" spans="1:7" ht="12.75">
      <c r="A23" s="122" t="s">
        <v>1040</v>
      </c>
      <c r="B23" s="165" t="s">
        <v>209</v>
      </c>
      <c r="C23" s="13"/>
      <c r="D23" s="15">
        <v>0</v>
      </c>
      <c r="E23" s="12">
        <v>0</v>
      </c>
    </row>
    <row r="24" spans="1:7" ht="25.5">
      <c r="A24" s="123" t="s">
        <v>542</v>
      </c>
      <c r="B24" s="165">
        <v>117.2</v>
      </c>
      <c r="C24" s="13"/>
      <c r="D24" s="15">
        <v>3685952458</v>
      </c>
      <c r="E24" s="15">
        <v>2473799692</v>
      </c>
    </row>
    <row r="25" spans="1:7" ht="12.75">
      <c r="A25" s="123" t="s">
        <v>1052</v>
      </c>
      <c r="B25" s="165" t="s">
        <v>210</v>
      </c>
      <c r="C25" s="13"/>
      <c r="D25" s="15">
        <v>1736301370</v>
      </c>
      <c r="E25" s="12">
        <v>0</v>
      </c>
    </row>
    <row r="26" spans="1:7" ht="25.5">
      <c r="A26" s="124" t="s">
        <v>543</v>
      </c>
      <c r="B26" s="165" t="s">
        <v>211</v>
      </c>
      <c r="C26" s="13"/>
      <c r="D26" s="12"/>
      <c r="E26" s="12"/>
    </row>
    <row r="27" spans="1:7" ht="12.75">
      <c r="A27" s="123" t="s">
        <v>544</v>
      </c>
      <c r="B27" s="165" t="s">
        <v>212</v>
      </c>
      <c r="C27" s="13"/>
      <c r="D27" s="15">
        <v>1949651088</v>
      </c>
      <c r="E27" s="15">
        <v>2473799692</v>
      </c>
    </row>
    <row r="28" spans="1:7" ht="12.75">
      <c r="A28" s="124" t="s">
        <v>762</v>
      </c>
      <c r="B28" s="165" t="s">
        <v>213</v>
      </c>
      <c r="C28" s="13" t="s">
        <v>15</v>
      </c>
      <c r="D28" s="15">
        <v>0</v>
      </c>
      <c r="E28" s="12">
        <v>0</v>
      </c>
    </row>
    <row r="29" spans="1:7" ht="12.75">
      <c r="A29" s="121" t="s">
        <v>763</v>
      </c>
      <c r="B29" s="165" t="s">
        <v>214</v>
      </c>
      <c r="C29" s="13" t="s">
        <v>15</v>
      </c>
      <c r="D29" s="15">
        <v>658499837</v>
      </c>
      <c r="E29" s="15">
        <v>532778884</v>
      </c>
    </row>
    <row r="30" spans="1:7" ht="13.7" customHeight="1">
      <c r="A30" s="121" t="s">
        <v>545</v>
      </c>
      <c r="B30" s="165" t="s">
        <v>215</v>
      </c>
      <c r="C30" s="13"/>
      <c r="D30" s="12"/>
      <c r="E30" s="12">
        <v>0</v>
      </c>
    </row>
    <row r="31" spans="1:7" ht="13.7" customHeight="1">
      <c r="A31" s="121" t="s">
        <v>546</v>
      </c>
      <c r="B31" s="165" t="s">
        <v>216</v>
      </c>
      <c r="C31" s="13"/>
      <c r="D31" s="12"/>
      <c r="E31" s="12">
        <v>0</v>
      </c>
    </row>
    <row r="32" spans="1:7" ht="13.7" customHeight="1">
      <c r="A32" s="121" t="s">
        <v>764</v>
      </c>
      <c r="B32" s="165" t="s">
        <v>217</v>
      </c>
      <c r="C32" s="13" t="s">
        <v>15</v>
      </c>
      <c r="D32" s="15">
        <v>60524951</v>
      </c>
      <c r="E32" s="15">
        <v>33707545</v>
      </c>
    </row>
    <row r="33" spans="1:5" ht="13.7" customHeight="1">
      <c r="A33" s="121" t="s">
        <v>547</v>
      </c>
      <c r="B33" s="165" t="s">
        <v>218</v>
      </c>
      <c r="C33" s="13"/>
      <c r="D33" s="15">
        <v>0</v>
      </c>
      <c r="E33" s="15">
        <v>0</v>
      </c>
    </row>
    <row r="34" spans="1:5" ht="13.7" customHeight="1">
      <c r="A34" s="98" t="s">
        <v>548</v>
      </c>
      <c r="B34" s="165">
        <v>130</v>
      </c>
      <c r="C34" s="13"/>
      <c r="D34" s="12">
        <f>SUM(D35:D39)</f>
        <v>596229075</v>
      </c>
      <c r="E34" s="12">
        <f>SUM(E35:E39)</f>
        <v>1888802184</v>
      </c>
    </row>
    <row r="35" spans="1:5" ht="13.7" customHeight="1">
      <c r="A35" s="121" t="s">
        <v>83</v>
      </c>
      <c r="B35" s="165" t="s">
        <v>219</v>
      </c>
      <c r="C35" s="13"/>
      <c r="D35" s="15">
        <v>25024000</v>
      </c>
      <c r="E35" s="15">
        <v>2000000</v>
      </c>
    </row>
    <row r="36" spans="1:5" ht="13.7" customHeight="1">
      <c r="A36" s="121" t="s">
        <v>549</v>
      </c>
      <c r="B36" s="165" t="s">
        <v>220</v>
      </c>
      <c r="C36" s="13"/>
      <c r="D36" s="12">
        <v>0</v>
      </c>
      <c r="E36" s="12">
        <v>0</v>
      </c>
    </row>
    <row r="37" spans="1:5" ht="19.5" customHeight="1">
      <c r="A37" s="121" t="s">
        <v>550</v>
      </c>
      <c r="B37" s="165" t="s">
        <v>221</v>
      </c>
      <c r="C37" s="13" t="s">
        <v>34</v>
      </c>
      <c r="D37" s="15">
        <v>278874967</v>
      </c>
      <c r="E37" s="15">
        <v>263880948</v>
      </c>
    </row>
    <row r="38" spans="1:5" ht="19.5" customHeight="1">
      <c r="A38" s="121" t="s">
        <v>551</v>
      </c>
      <c r="B38" s="165" t="s">
        <v>222</v>
      </c>
      <c r="C38" s="13"/>
      <c r="D38" s="15">
        <v>10600000</v>
      </c>
      <c r="E38" s="15">
        <v>10600000</v>
      </c>
    </row>
    <row r="39" spans="1:5" ht="13.7" customHeight="1">
      <c r="A39" s="121" t="s">
        <v>1029</v>
      </c>
      <c r="B39" s="165" t="s">
        <v>223</v>
      </c>
      <c r="C39" s="13" t="s">
        <v>35</v>
      </c>
      <c r="D39" s="15">
        <v>281730108</v>
      </c>
      <c r="E39" s="15">
        <v>1612321236</v>
      </c>
    </row>
    <row r="40" spans="1:5" ht="13.7" customHeight="1">
      <c r="A40" s="121" t="s">
        <v>552</v>
      </c>
      <c r="B40" s="165" t="s">
        <v>223</v>
      </c>
      <c r="C40" s="13"/>
      <c r="D40" s="12">
        <v>0</v>
      </c>
      <c r="E40" s="12">
        <v>0</v>
      </c>
    </row>
    <row r="41" spans="1:5" ht="34.5" customHeight="1">
      <c r="A41" s="98" t="s">
        <v>553</v>
      </c>
      <c r="B41" s="165">
        <v>200</v>
      </c>
      <c r="C41" s="13"/>
      <c r="D41" s="12">
        <f>D42+D48+D66+D72</f>
        <v>35362909790</v>
      </c>
      <c r="E41" s="12">
        <f>E42+E48+E66+E72</f>
        <v>35650700872</v>
      </c>
    </row>
    <row r="42" spans="1:5" ht="13.7" customHeight="1">
      <c r="A42" s="98" t="s">
        <v>554</v>
      </c>
      <c r="B42" s="165">
        <v>210</v>
      </c>
      <c r="C42" s="13" t="s">
        <v>1022</v>
      </c>
      <c r="D42" s="12">
        <f>D43+D44</f>
        <v>25000000000</v>
      </c>
      <c r="E42" s="12">
        <f>E43+E44</f>
        <v>25000000000</v>
      </c>
    </row>
    <row r="43" spans="1:5" ht="13.7" customHeight="1">
      <c r="A43" s="121" t="s">
        <v>84</v>
      </c>
      <c r="B43" s="165" t="s">
        <v>224</v>
      </c>
      <c r="C43" s="13"/>
      <c r="D43" s="12">
        <v>0</v>
      </c>
      <c r="E43" s="12">
        <v>0</v>
      </c>
    </row>
    <row r="44" spans="1:5" ht="19.5" customHeight="1">
      <c r="A44" s="121" t="s">
        <v>755</v>
      </c>
      <c r="B44" s="165">
        <v>212</v>
      </c>
      <c r="C44" s="13"/>
      <c r="D44" s="15">
        <f>SUM(D45:D47)</f>
        <v>25000000000</v>
      </c>
      <c r="E44" s="12">
        <f>SUM(E45:E47)</f>
        <v>25000000000</v>
      </c>
    </row>
    <row r="45" spans="1:5" ht="13.7" customHeight="1">
      <c r="A45" s="122" t="s">
        <v>758</v>
      </c>
      <c r="B45" s="165" t="s">
        <v>225</v>
      </c>
      <c r="C45" s="13"/>
      <c r="D45" s="15">
        <v>25000000000</v>
      </c>
      <c r="E45" s="15">
        <v>25000000000</v>
      </c>
    </row>
    <row r="46" spans="1:5" ht="13.7" customHeight="1">
      <c r="A46" s="122" t="s">
        <v>756</v>
      </c>
      <c r="B46" s="165" t="s">
        <v>226</v>
      </c>
      <c r="C46" s="13"/>
      <c r="D46" s="12">
        <v>0</v>
      </c>
      <c r="E46" s="12">
        <v>0</v>
      </c>
    </row>
    <row r="47" spans="1:5" ht="13.7" customHeight="1">
      <c r="A47" s="122" t="s">
        <v>757</v>
      </c>
      <c r="B47" s="165" t="s">
        <v>227</v>
      </c>
      <c r="C47" s="13"/>
      <c r="D47" s="12">
        <v>0</v>
      </c>
      <c r="E47" s="12">
        <v>0</v>
      </c>
    </row>
    <row r="48" spans="1:5" ht="13.7" customHeight="1">
      <c r="A48" s="98" t="s">
        <v>753</v>
      </c>
      <c r="B48" s="165">
        <v>220</v>
      </c>
      <c r="C48" s="13"/>
      <c r="D48" s="12">
        <f>D49+D57</f>
        <v>3381126225</v>
      </c>
      <c r="E48" s="12">
        <f>E49+E57</f>
        <v>4906341189</v>
      </c>
    </row>
    <row r="49" spans="1:5" ht="13.7" customHeight="1">
      <c r="A49" s="121" t="s">
        <v>555</v>
      </c>
      <c r="B49" s="165">
        <v>221</v>
      </c>
      <c r="C49" s="13" t="s">
        <v>36</v>
      </c>
      <c r="D49" s="15">
        <f>D50+D51</f>
        <v>1344674612</v>
      </c>
      <c r="E49" s="15">
        <f>E50+E51</f>
        <v>1879889576</v>
      </c>
    </row>
    <row r="50" spans="1:5" ht="12.75">
      <c r="A50" s="121" t="s">
        <v>556</v>
      </c>
      <c r="B50" s="165" t="s">
        <v>228</v>
      </c>
      <c r="C50" s="13"/>
      <c r="D50" s="15">
        <v>4747999502</v>
      </c>
      <c r="E50" s="15">
        <v>4747999502</v>
      </c>
    </row>
    <row r="51" spans="1:5" ht="18" customHeight="1">
      <c r="A51" s="121" t="s">
        <v>557</v>
      </c>
      <c r="B51" s="165" t="s">
        <v>605</v>
      </c>
      <c r="C51" s="13"/>
      <c r="D51" s="15">
        <v>-3403324890</v>
      </c>
      <c r="E51" s="15">
        <v>-2868109926</v>
      </c>
    </row>
    <row r="52" spans="1:5" ht="13.7" customHeight="1">
      <c r="A52" s="121" t="s">
        <v>558</v>
      </c>
      <c r="B52" s="165" t="s">
        <v>606</v>
      </c>
      <c r="C52" s="13"/>
      <c r="D52" s="12">
        <v>0</v>
      </c>
      <c r="E52" s="12">
        <v>0</v>
      </c>
    </row>
    <row r="53" spans="1:5" ht="13.7" customHeight="1">
      <c r="A53" s="121" t="s">
        <v>4</v>
      </c>
      <c r="B53" s="165">
        <v>224</v>
      </c>
      <c r="C53" s="13"/>
      <c r="D53" s="12">
        <v>0</v>
      </c>
      <c r="E53" s="12">
        <v>0</v>
      </c>
    </row>
    <row r="54" spans="1:5" ht="13.7" customHeight="1">
      <c r="A54" s="121" t="s">
        <v>556</v>
      </c>
      <c r="B54" s="165" t="s">
        <v>229</v>
      </c>
      <c r="C54" s="13"/>
      <c r="D54" s="12">
        <v>0</v>
      </c>
      <c r="E54" s="12">
        <v>0</v>
      </c>
    </row>
    <row r="55" spans="1:5" ht="13.7" customHeight="1">
      <c r="A55" s="121" t="s">
        <v>557</v>
      </c>
      <c r="B55" s="165" t="s">
        <v>607</v>
      </c>
      <c r="C55" s="13"/>
      <c r="D55" s="12">
        <v>0</v>
      </c>
      <c r="E55" s="12">
        <v>0</v>
      </c>
    </row>
    <row r="56" spans="1:5" ht="13.7" customHeight="1">
      <c r="A56" s="121" t="s">
        <v>559</v>
      </c>
      <c r="B56" s="165" t="s">
        <v>608</v>
      </c>
      <c r="C56" s="13"/>
      <c r="D56" s="15">
        <v>0</v>
      </c>
      <c r="E56" s="15">
        <v>0</v>
      </c>
    </row>
    <row r="57" spans="1:5" ht="18" customHeight="1">
      <c r="A57" s="121" t="s">
        <v>560</v>
      </c>
      <c r="B57" s="166">
        <v>227</v>
      </c>
      <c r="C57" s="13" t="s">
        <v>37</v>
      </c>
      <c r="D57" s="15">
        <f>SUM(D58:D59)</f>
        <v>2036451613</v>
      </c>
      <c r="E57" s="15">
        <f>SUM(E58:E59)</f>
        <v>3026451613</v>
      </c>
    </row>
    <row r="58" spans="1:5" ht="15.75" customHeight="1">
      <c r="A58" s="121" t="s">
        <v>556</v>
      </c>
      <c r="B58" s="165" t="s">
        <v>230</v>
      </c>
      <c r="C58" s="13"/>
      <c r="D58" s="15">
        <v>4950000000</v>
      </c>
      <c r="E58" s="15">
        <v>4950000000</v>
      </c>
    </row>
    <row r="59" spans="1:5" ht="13.7" customHeight="1">
      <c r="A59" s="121" t="s">
        <v>557</v>
      </c>
      <c r="B59" s="165" t="s">
        <v>609</v>
      </c>
      <c r="C59" s="13"/>
      <c r="D59" s="15">
        <v>-2913548387</v>
      </c>
      <c r="E59" s="15">
        <v>-1923548387</v>
      </c>
    </row>
    <row r="60" spans="1:5" ht="13.7" customHeight="1">
      <c r="A60" s="121" t="s">
        <v>558</v>
      </c>
      <c r="B60" s="165" t="s">
        <v>610</v>
      </c>
      <c r="C60" s="13"/>
      <c r="D60" s="12">
        <v>0</v>
      </c>
      <c r="E60" s="12">
        <v>0</v>
      </c>
    </row>
    <row r="61" spans="1:5" ht="13.7" customHeight="1">
      <c r="A61" s="98" t="s">
        <v>0</v>
      </c>
      <c r="B61" s="165">
        <v>230</v>
      </c>
      <c r="C61" s="16"/>
      <c r="D61" s="12">
        <v>0</v>
      </c>
      <c r="E61" s="12">
        <v>0</v>
      </c>
    </row>
    <row r="62" spans="1:5" ht="13.7" customHeight="1">
      <c r="A62" s="121" t="s">
        <v>561</v>
      </c>
      <c r="B62" s="165" t="s">
        <v>231</v>
      </c>
      <c r="C62" s="13"/>
      <c r="D62" s="12">
        <v>0</v>
      </c>
      <c r="E62" s="12">
        <v>0</v>
      </c>
    </row>
    <row r="63" spans="1:5" ht="13.7" customHeight="1">
      <c r="A63" s="121" t="s">
        <v>562</v>
      </c>
      <c r="B63" s="167" t="s">
        <v>611</v>
      </c>
      <c r="C63" s="11"/>
      <c r="D63" s="12">
        <v>0</v>
      </c>
      <c r="E63" s="12">
        <v>0</v>
      </c>
    </row>
    <row r="64" spans="1:5" ht="13.7" customHeight="1">
      <c r="A64" s="121" t="s">
        <v>563</v>
      </c>
      <c r="B64" s="168" t="s">
        <v>612</v>
      </c>
      <c r="C64" s="13"/>
      <c r="D64" s="12">
        <v>0</v>
      </c>
      <c r="E64" s="12">
        <v>0</v>
      </c>
    </row>
    <row r="65" spans="1:8" ht="13.7" customHeight="1">
      <c r="A65" s="98" t="s">
        <v>564</v>
      </c>
      <c r="B65" s="165" t="s">
        <v>232</v>
      </c>
      <c r="C65" s="13"/>
      <c r="D65" s="12">
        <v>0</v>
      </c>
      <c r="E65" s="12">
        <v>0</v>
      </c>
    </row>
    <row r="66" spans="1:8" ht="13.7" customHeight="1">
      <c r="A66" s="98" t="s">
        <v>754</v>
      </c>
      <c r="B66" s="165">
        <v>250</v>
      </c>
      <c r="C66" s="13"/>
      <c r="D66" s="12">
        <f>SUM(D68:D71)</f>
        <v>6981783565</v>
      </c>
      <c r="E66" s="12">
        <f>SUM(E68:E71)</f>
        <v>5744359683</v>
      </c>
    </row>
    <row r="67" spans="1:8" ht="13.7" customHeight="1">
      <c r="A67" s="121" t="s">
        <v>565</v>
      </c>
      <c r="B67" s="165" t="s">
        <v>233</v>
      </c>
      <c r="C67" s="13"/>
      <c r="D67" s="15">
        <v>0</v>
      </c>
      <c r="E67" s="15">
        <v>0</v>
      </c>
    </row>
    <row r="68" spans="1:8" ht="19.5" customHeight="1">
      <c r="A68" s="121" t="s">
        <v>765</v>
      </c>
      <c r="B68" s="165" t="s">
        <v>233</v>
      </c>
      <c r="C68" s="13"/>
      <c r="D68" s="15">
        <v>1540000</v>
      </c>
      <c r="E68" s="15">
        <v>271775350</v>
      </c>
    </row>
    <row r="69" spans="1:8" ht="12.75" customHeight="1">
      <c r="A69" s="121" t="s">
        <v>566</v>
      </c>
      <c r="B69" s="165" t="s">
        <v>235</v>
      </c>
      <c r="C69" s="13"/>
      <c r="D69" s="15">
        <v>0</v>
      </c>
      <c r="E69" s="15">
        <v>0</v>
      </c>
    </row>
    <row r="70" spans="1:8" ht="12.75">
      <c r="A70" s="121" t="s">
        <v>766</v>
      </c>
      <c r="B70" s="168" t="s">
        <v>234</v>
      </c>
      <c r="C70" s="13" t="s">
        <v>34</v>
      </c>
      <c r="D70" s="15">
        <v>1083159258</v>
      </c>
      <c r="E70" s="15">
        <v>549301469</v>
      </c>
    </row>
    <row r="71" spans="1:8" ht="18" customHeight="1">
      <c r="A71" s="121" t="s">
        <v>767</v>
      </c>
      <c r="B71" s="165" t="s">
        <v>236</v>
      </c>
      <c r="C71" s="13" t="s">
        <v>1024</v>
      </c>
      <c r="D71" s="15">
        <v>5897084307</v>
      </c>
      <c r="E71" s="15">
        <v>4923282864</v>
      </c>
    </row>
    <row r="72" spans="1:8" ht="12.75" customHeight="1">
      <c r="A72" s="98" t="s">
        <v>85</v>
      </c>
      <c r="B72" s="169" t="s">
        <v>237</v>
      </c>
      <c r="C72" s="77"/>
      <c r="D72" s="78">
        <v>0</v>
      </c>
      <c r="E72" s="78">
        <v>0</v>
      </c>
      <c r="H72" s="17"/>
    </row>
    <row r="73" spans="1:8" ht="13.7" customHeight="1">
      <c r="A73" s="98" t="s">
        <v>567</v>
      </c>
      <c r="B73" s="165">
        <v>270</v>
      </c>
      <c r="C73" s="13"/>
      <c r="D73" s="12">
        <f>D12+D41</f>
        <v>167179203295</v>
      </c>
      <c r="E73" s="12">
        <f>E12+E41</f>
        <v>185163251326</v>
      </c>
      <c r="F73" s="17"/>
      <c r="G73" s="18"/>
    </row>
    <row r="74" spans="1:8" ht="26.25" customHeight="1">
      <c r="A74" s="116" t="s">
        <v>613</v>
      </c>
      <c r="B74" s="170" t="s">
        <v>6</v>
      </c>
      <c r="C74" s="127" t="s">
        <v>8</v>
      </c>
      <c r="D74" s="181">
        <f>D10</f>
        <v>43100</v>
      </c>
      <c r="E74" s="202">
        <f>E10</f>
        <v>42736</v>
      </c>
    </row>
    <row r="75" spans="1:8" ht="20.25" customHeight="1">
      <c r="A75" s="98" t="s">
        <v>568</v>
      </c>
      <c r="B75" s="167">
        <v>300</v>
      </c>
      <c r="C75" s="13"/>
      <c r="D75" s="12">
        <f>D76</f>
        <v>9699617563</v>
      </c>
      <c r="E75" s="12">
        <f>E76</f>
        <v>39434413252</v>
      </c>
    </row>
    <row r="76" spans="1:8" ht="13.7" customHeight="1">
      <c r="A76" s="98" t="s">
        <v>86</v>
      </c>
      <c r="B76" s="167">
        <v>310</v>
      </c>
      <c r="C76" s="13"/>
      <c r="D76" s="12">
        <f>D77+SUM(D84:D97)</f>
        <v>9699617563</v>
      </c>
      <c r="E76" s="12">
        <f>E77+SUM(E84:E97)</f>
        <v>39434413252</v>
      </c>
    </row>
    <row r="77" spans="1:8" ht="13.7" customHeight="1">
      <c r="A77" s="121" t="s">
        <v>87</v>
      </c>
      <c r="B77" s="165">
        <v>311</v>
      </c>
      <c r="C77" s="13" t="s">
        <v>1025</v>
      </c>
      <c r="D77" s="12">
        <f>SUM(D78)</f>
        <v>4700000000</v>
      </c>
      <c r="E77" s="12">
        <f>SUM(E78)</f>
        <v>33926768686</v>
      </c>
    </row>
    <row r="78" spans="1:8" ht="13.7" customHeight="1">
      <c r="A78" s="122" t="s">
        <v>569</v>
      </c>
      <c r="B78" s="168" t="s">
        <v>238</v>
      </c>
      <c r="C78" s="13" t="s">
        <v>1026</v>
      </c>
      <c r="D78" s="15">
        <v>4700000000</v>
      </c>
      <c r="E78" s="15">
        <v>33926768686</v>
      </c>
    </row>
    <row r="79" spans="1:8" ht="13.7" customHeight="1">
      <c r="A79" s="122" t="s">
        <v>570</v>
      </c>
      <c r="B79" s="165" t="s">
        <v>239</v>
      </c>
      <c r="C79" s="13"/>
      <c r="D79" s="15">
        <v>0</v>
      </c>
      <c r="E79" s="15">
        <v>0</v>
      </c>
    </row>
    <row r="80" spans="1:8" ht="13.7" customHeight="1">
      <c r="A80" s="121" t="s">
        <v>88</v>
      </c>
      <c r="B80" s="165" t="s">
        <v>240</v>
      </c>
      <c r="C80" s="13"/>
      <c r="D80" s="12">
        <v>0</v>
      </c>
      <c r="E80" s="12">
        <v>0</v>
      </c>
    </row>
    <row r="81" spans="1:12" ht="13.7" customHeight="1">
      <c r="A81" s="121" t="s">
        <v>89</v>
      </c>
      <c r="B81" s="168" t="s">
        <v>241</v>
      </c>
      <c r="C81" s="13"/>
      <c r="D81" s="15">
        <v>0</v>
      </c>
      <c r="E81" s="15">
        <v>0</v>
      </c>
    </row>
    <row r="82" spans="1:12" ht="13.7" customHeight="1">
      <c r="A82" s="121" t="s">
        <v>571</v>
      </c>
      <c r="B82" s="165" t="s">
        <v>242</v>
      </c>
      <c r="C82" s="13"/>
      <c r="D82" s="12">
        <v>0</v>
      </c>
      <c r="E82" s="12">
        <v>0</v>
      </c>
    </row>
    <row r="83" spans="1:12" ht="13.7" customHeight="1">
      <c r="A83" s="121" t="s">
        <v>572</v>
      </c>
      <c r="B83" s="165" t="s">
        <v>243</v>
      </c>
      <c r="C83" s="13"/>
      <c r="D83" s="15">
        <v>0</v>
      </c>
      <c r="E83" s="15">
        <v>0</v>
      </c>
    </row>
    <row r="84" spans="1:12" ht="13.7" customHeight="1">
      <c r="A84" s="121" t="s">
        <v>573</v>
      </c>
      <c r="B84" s="165" t="s">
        <v>244</v>
      </c>
      <c r="C84" s="13"/>
      <c r="D84" s="15">
        <v>468842865</v>
      </c>
      <c r="E84" s="15">
        <v>292650360</v>
      </c>
      <c r="L84" s="18"/>
    </row>
    <row r="85" spans="1:12" ht="13.7" customHeight="1">
      <c r="A85" s="121" t="s">
        <v>90</v>
      </c>
      <c r="B85" s="165" t="s">
        <v>245</v>
      </c>
      <c r="C85" s="13"/>
      <c r="D85" s="15">
        <v>0</v>
      </c>
      <c r="E85" s="15">
        <v>0</v>
      </c>
      <c r="L85" s="18"/>
    </row>
    <row r="86" spans="1:12" ht="13.7" customHeight="1">
      <c r="A86" s="121" t="s">
        <v>574</v>
      </c>
      <c r="B86" s="165" t="s">
        <v>246</v>
      </c>
      <c r="C86" s="13"/>
      <c r="D86" s="15">
        <v>694402765</v>
      </c>
      <c r="E86" s="15">
        <v>49284867</v>
      </c>
      <c r="L86" s="18"/>
    </row>
    <row r="87" spans="1:12" ht="13.7" customHeight="1">
      <c r="A87" s="121" t="s">
        <v>575</v>
      </c>
      <c r="B87" s="165" t="s">
        <v>247</v>
      </c>
      <c r="C87" s="13"/>
      <c r="D87" s="15">
        <v>130000000</v>
      </c>
      <c r="E87" s="15">
        <v>70000000</v>
      </c>
      <c r="L87" s="18"/>
    </row>
    <row r="88" spans="1:12" ht="13.7" customHeight="1">
      <c r="A88" s="121" t="s">
        <v>576</v>
      </c>
      <c r="B88" s="165" t="s">
        <v>248</v>
      </c>
      <c r="C88" s="13" t="s">
        <v>35</v>
      </c>
      <c r="D88" s="15">
        <v>611467249</v>
      </c>
      <c r="E88" s="15">
        <v>785660847</v>
      </c>
      <c r="L88" s="18"/>
    </row>
    <row r="89" spans="1:12" ht="13.7" customHeight="1">
      <c r="A89" s="121" t="s">
        <v>577</v>
      </c>
      <c r="B89" s="168" t="s">
        <v>249</v>
      </c>
      <c r="C89" s="13"/>
      <c r="D89" s="15">
        <v>2875233203</v>
      </c>
      <c r="E89" s="15">
        <v>2471344191</v>
      </c>
      <c r="L89" s="18"/>
    </row>
    <row r="90" spans="1:12" ht="13.7" customHeight="1">
      <c r="A90" s="121" t="s">
        <v>578</v>
      </c>
      <c r="B90" s="165" t="s">
        <v>250</v>
      </c>
      <c r="C90" s="13"/>
      <c r="D90" s="15">
        <v>43109622</v>
      </c>
      <c r="E90" s="15"/>
      <c r="L90" s="18"/>
    </row>
    <row r="91" spans="1:12" ht="13.7" customHeight="1">
      <c r="A91" s="121" t="s">
        <v>579</v>
      </c>
      <c r="B91" s="165" t="s">
        <v>251</v>
      </c>
      <c r="C91" s="13"/>
      <c r="D91" s="15">
        <v>97880998</v>
      </c>
      <c r="E91" s="15">
        <v>386066649</v>
      </c>
      <c r="L91" s="18"/>
    </row>
    <row r="92" spans="1:12" ht="13.7" customHeight="1">
      <c r="A92" s="121" t="s">
        <v>91</v>
      </c>
      <c r="B92" s="165" t="s">
        <v>252</v>
      </c>
      <c r="C92" s="13"/>
      <c r="D92" s="15">
        <v>0</v>
      </c>
      <c r="E92" s="15">
        <v>0</v>
      </c>
      <c r="L92" s="18"/>
    </row>
    <row r="93" spans="1:12" ht="13.7" customHeight="1">
      <c r="A93" s="121" t="s">
        <v>92</v>
      </c>
      <c r="B93" s="165" t="s">
        <v>253</v>
      </c>
      <c r="C93" s="13"/>
      <c r="D93" s="15">
        <v>0</v>
      </c>
      <c r="E93" s="15">
        <v>0</v>
      </c>
      <c r="L93" s="18"/>
    </row>
    <row r="94" spans="1:12" ht="13.7" customHeight="1">
      <c r="A94" s="121" t="s">
        <v>93</v>
      </c>
      <c r="B94" s="168" t="s">
        <v>254</v>
      </c>
      <c r="C94" s="13"/>
      <c r="D94" s="12">
        <v>0</v>
      </c>
      <c r="E94" s="12">
        <v>0</v>
      </c>
      <c r="L94" s="18"/>
    </row>
    <row r="95" spans="1:12" ht="13.7" customHeight="1">
      <c r="A95" s="121" t="s">
        <v>580</v>
      </c>
      <c r="B95" s="165" t="s">
        <v>255</v>
      </c>
      <c r="C95" s="13" t="s">
        <v>1027</v>
      </c>
      <c r="D95" s="15">
        <v>78462465</v>
      </c>
      <c r="E95" s="15">
        <v>1452419256</v>
      </c>
      <c r="L95" s="18"/>
    </row>
    <row r="96" spans="1:12" ht="13.7" customHeight="1">
      <c r="A96" s="121" t="s">
        <v>94</v>
      </c>
      <c r="B96" s="165" t="s">
        <v>256</v>
      </c>
      <c r="C96" s="13"/>
      <c r="D96" s="12">
        <v>0</v>
      </c>
      <c r="E96" s="12">
        <v>0</v>
      </c>
      <c r="L96" s="18"/>
    </row>
    <row r="97" spans="1:5" ht="13.7" customHeight="1">
      <c r="A97" s="121" t="s">
        <v>581</v>
      </c>
      <c r="B97" s="165" t="s">
        <v>257</v>
      </c>
      <c r="C97" s="13"/>
      <c r="D97" s="15">
        <v>218396</v>
      </c>
      <c r="E97" s="15">
        <v>218396</v>
      </c>
    </row>
    <row r="98" spans="1:5" ht="13.7" customHeight="1">
      <c r="A98" s="98" t="s">
        <v>95</v>
      </c>
      <c r="B98" s="165">
        <v>340</v>
      </c>
      <c r="C98" s="13"/>
      <c r="D98" s="12">
        <v>0</v>
      </c>
      <c r="E98" s="12">
        <v>0</v>
      </c>
    </row>
    <row r="99" spans="1:5" ht="13.7" customHeight="1">
      <c r="A99" s="121" t="s">
        <v>96</v>
      </c>
      <c r="B99" s="165">
        <v>341</v>
      </c>
      <c r="C99" s="13"/>
      <c r="D99" s="12">
        <v>0</v>
      </c>
      <c r="E99" s="12">
        <v>0</v>
      </c>
    </row>
    <row r="100" spans="1:5" ht="13.7" customHeight="1">
      <c r="A100" s="122" t="s">
        <v>582</v>
      </c>
      <c r="B100" s="165" t="s">
        <v>258</v>
      </c>
      <c r="C100" s="13"/>
      <c r="D100" s="12">
        <v>0</v>
      </c>
      <c r="E100" s="12">
        <v>0</v>
      </c>
    </row>
    <row r="101" spans="1:5" ht="13.7" customHeight="1">
      <c r="A101" s="122" t="s">
        <v>583</v>
      </c>
      <c r="B101" s="165" t="s">
        <v>259</v>
      </c>
      <c r="C101" s="13"/>
      <c r="D101" s="12">
        <v>0</v>
      </c>
      <c r="E101" s="12">
        <v>0</v>
      </c>
    </row>
    <row r="102" spans="1:5" ht="13.7" customHeight="1">
      <c r="A102" s="121" t="s">
        <v>97</v>
      </c>
      <c r="B102" s="165" t="s">
        <v>260</v>
      </c>
      <c r="C102" s="13"/>
      <c r="D102" s="12">
        <v>0</v>
      </c>
      <c r="E102" s="12">
        <v>0</v>
      </c>
    </row>
    <row r="103" spans="1:5" ht="13.7" customHeight="1">
      <c r="A103" s="121" t="s">
        <v>584</v>
      </c>
      <c r="B103" s="165" t="s">
        <v>261</v>
      </c>
      <c r="C103" s="13"/>
      <c r="D103" s="12">
        <v>0</v>
      </c>
      <c r="E103" s="12">
        <v>0</v>
      </c>
    </row>
    <row r="104" spans="1:5" ht="13.7" customHeight="1">
      <c r="A104" s="121" t="s">
        <v>585</v>
      </c>
      <c r="B104" s="165" t="s">
        <v>262</v>
      </c>
      <c r="C104" s="13"/>
      <c r="D104" s="12">
        <v>0</v>
      </c>
      <c r="E104" s="12">
        <v>0</v>
      </c>
    </row>
    <row r="105" spans="1:5" ht="13.7" customHeight="1">
      <c r="A105" s="121" t="s">
        <v>586</v>
      </c>
      <c r="B105" s="165" t="s">
        <v>263</v>
      </c>
      <c r="C105" s="13"/>
      <c r="D105" s="12">
        <v>0</v>
      </c>
      <c r="E105" s="12">
        <v>0</v>
      </c>
    </row>
    <row r="106" spans="1:5" ht="13.7" customHeight="1">
      <c r="A106" s="121" t="s">
        <v>98</v>
      </c>
      <c r="B106" s="165" t="s">
        <v>264</v>
      </c>
      <c r="C106" s="13"/>
      <c r="D106" s="12">
        <v>0</v>
      </c>
      <c r="E106" s="12">
        <v>0</v>
      </c>
    </row>
    <row r="107" spans="1:5" ht="13.7" customHeight="1">
      <c r="A107" s="121" t="s">
        <v>99</v>
      </c>
      <c r="B107" s="165" t="s">
        <v>265</v>
      </c>
      <c r="C107" s="13"/>
      <c r="D107" s="12">
        <v>0</v>
      </c>
      <c r="E107" s="12">
        <v>0</v>
      </c>
    </row>
    <row r="108" spans="1:5" ht="13.7" customHeight="1">
      <c r="A108" s="121" t="s">
        <v>100</v>
      </c>
      <c r="B108" s="165" t="s">
        <v>266</v>
      </c>
      <c r="C108" s="13"/>
      <c r="D108" s="12">
        <v>0</v>
      </c>
      <c r="E108" s="12">
        <v>0</v>
      </c>
    </row>
    <row r="109" spans="1:5" ht="13.7" customHeight="1">
      <c r="A109" s="121" t="s">
        <v>101</v>
      </c>
      <c r="B109" s="165" t="s">
        <v>267</v>
      </c>
      <c r="C109" s="13"/>
      <c r="D109" s="12">
        <v>0</v>
      </c>
      <c r="E109" s="12">
        <v>0</v>
      </c>
    </row>
    <row r="110" spans="1:5" ht="13.7" customHeight="1">
      <c r="A110" s="121" t="s">
        <v>102</v>
      </c>
      <c r="B110" s="165" t="s">
        <v>268</v>
      </c>
      <c r="C110" s="13"/>
      <c r="D110" s="12">
        <v>0</v>
      </c>
      <c r="E110" s="12">
        <v>0</v>
      </c>
    </row>
    <row r="111" spans="1:5" ht="13.7" customHeight="1">
      <c r="A111" s="121" t="s">
        <v>103</v>
      </c>
      <c r="B111" s="165" t="s">
        <v>269</v>
      </c>
      <c r="C111" s="13"/>
      <c r="D111" s="12">
        <v>0</v>
      </c>
      <c r="E111" s="12">
        <v>0</v>
      </c>
    </row>
    <row r="112" spans="1:5" ht="13.7" customHeight="1">
      <c r="A112" s="121" t="s">
        <v>587</v>
      </c>
      <c r="B112" s="165" t="s">
        <v>270</v>
      </c>
      <c r="C112" s="13"/>
      <c r="D112" s="12">
        <v>0</v>
      </c>
      <c r="E112" s="12">
        <v>0</v>
      </c>
    </row>
    <row r="113" spans="1:5" ht="13.7" customHeight="1">
      <c r="A113" s="121" t="s">
        <v>588</v>
      </c>
      <c r="B113" s="165" t="s">
        <v>271</v>
      </c>
      <c r="C113" s="13"/>
      <c r="D113" s="12">
        <v>0</v>
      </c>
      <c r="E113" s="12">
        <v>0</v>
      </c>
    </row>
    <row r="114" spans="1:5" ht="13.7" customHeight="1">
      <c r="A114" s="121" t="s">
        <v>589</v>
      </c>
      <c r="B114" s="165" t="s">
        <v>272</v>
      </c>
      <c r="C114" s="13"/>
      <c r="D114" s="15">
        <v>0</v>
      </c>
      <c r="E114" s="15">
        <v>0</v>
      </c>
    </row>
    <row r="115" spans="1:5" ht="13.7" customHeight="1">
      <c r="A115" s="121" t="s">
        <v>104</v>
      </c>
      <c r="B115" s="165" t="s">
        <v>273</v>
      </c>
      <c r="C115" s="13"/>
      <c r="D115" s="12">
        <v>0</v>
      </c>
      <c r="E115" s="12">
        <v>0</v>
      </c>
    </row>
    <row r="116" spans="1:5" ht="13.7" customHeight="1">
      <c r="A116" s="98" t="s">
        <v>590</v>
      </c>
      <c r="B116" s="167">
        <v>400</v>
      </c>
      <c r="C116" s="13"/>
      <c r="D116" s="12">
        <f>D117+D134</f>
        <v>157479585732</v>
      </c>
      <c r="E116" s="12">
        <f>E117+E134</f>
        <v>145728838074</v>
      </c>
    </row>
    <row r="117" spans="1:5" ht="13.7" customHeight="1">
      <c r="A117" s="98" t="s">
        <v>1</v>
      </c>
      <c r="B117" s="165">
        <v>410</v>
      </c>
      <c r="C117" s="13" t="s">
        <v>16</v>
      </c>
      <c r="D117" s="12">
        <f>D118+D129+D131</f>
        <v>157479585732</v>
      </c>
      <c r="E117" s="12">
        <f>E118+E129+E131</f>
        <v>145728838074</v>
      </c>
    </row>
    <row r="118" spans="1:5" ht="13.7" customHeight="1">
      <c r="A118" s="121" t="s">
        <v>5</v>
      </c>
      <c r="B118" s="165">
        <v>411</v>
      </c>
      <c r="C118" s="13"/>
      <c r="D118" s="15">
        <v>160000000000</v>
      </c>
      <c r="E118" s="15">
        <v>160000000000</v>
      </c>
    </row>
    <row r="119" spans="1:5" ht="13.7" customHeight="1">
      <c r="A119" s="122" t="s">
        <v>591</v>
      </c>
      <c r="B119" s="165">
        <v>411.1</v>
      </c>
      <c r="C119" s="13"/>
      <c r="D119" s="15">
        <v>160000000000</v>
      </c>
      <c r="E119" s="15">
        <v>160000000000</v>
      </c>
    </row>
    <row r="120" spans="1:5" ht="13.7" customHeight="1">
      <c r="A120" s="121" t="s">
        <v>105</v>
      </c>
      <c r="B120" s="165" t="s">
        <v>274</v>
      </c>
      <c r="C120" s="16"/>
      <c r="D120" s="15">
        <v>160000000000</v>
      </c>
      <c r="E120" s="15">
        <v>160000000000</v>
      </c>
    </row>
    <row r="121" spans="1:5" ht="13.7" customHeight="1">
      <c r="A121" s="121" t="s">
        <v>592</v>
      </c>
      <c r="B121" s="165" t="s">
        <v>275</v>
      </c>
      <c r="C121" s="16"/>
      <c r="D121" s="12">
        <v>0</v>
      </c>
      <c r="E121" s="12">
        <v>0</v>
      </c>
    </row>
    <row r="122" spans="1:5" ht="13.7" customHeight="1">
      <c r="A122" s="122" t="s">
        <v>593</v>
      </c>
      <c r="B122" s="165" t="s">
        <v>276</v>
      </c>
      <c r="C122" s="11"/>
      <c r="D122" s="12">
        <v>0</v>
      </c>
      <c r="E122" s="12">
        <v>0</v>
      </c>
    </row>
    <row r="123" spans="1:5" ht="13.7" customHeight="1">
      <c r="A123" s="122" t="s">
        <v>594</v>
      </c>
      <c r="B123" s="165" t="s">
        <v>277</v>
      </c>
      <c r="C123" s="13"/>
      <c r="D123" s="15">
        <v>0</v>
      </c>
      <c r="E123" s="15">
        <v>0</v>
      </c>
    </row>
    <row r="124" spans="1:5" ht="13.7" customHeight="1">
      <c r="A124" s="122" t="s">
        <v>595</v>
      </c>
      <c r="B124" s="165" t="s">
        <v>278</v>
      </c>
      <c r="C124" s="13"/>
      <c r="D124" s="12">
        <v>0</v>
      </c>
      <c r="E124" s="12">
        <v>0</v>
      </c>
    </row>
    <row r="125" spans="1:5" ht="13.7" customHeight="1">
      <c r="A125" s="122" t="s">
        <v>596</v>
      </c>
      <c r="B125" s="165" t="s">
        <v>279</v>
      </c>
      <c r="C125" s="13"/>
      <c r="D125" s="12">
        <v>0</v>
      </c>
      <c r="E125" s="12">
        <v>0</v>
      </c>
    </row>
    <row r="126" spans="1:5" ht="13.7" customHeight="1">
      <c r="A126" s="121" t="s">
        <v>106</v>
      </c>
      <c r="B126" s="165" t="s">
        <v>280</v>
      </c>
      <c r="C126" s="13"/>
      <c r="D126" s="15">
        <v>0</v>
      </c>
      <c r="E126" s="15">
        <v>0</v>
      </c>
    </row>
    <row r="127" spans="1:5" ht="13.7" customHeight="1">
      <c r="A127" s="121" t="s">
        <v>107</v>
      </c>
      <c r="B127" s="165" t="s">
        <v>281</v>
      </c>
      <c r="C127" s="13"/>
      <c r="D127" s="12">
        <v>0</v>
      </c>
      <c r="E127" s="12">
        <v>0</v>
      </c>
    </row>
    <row r="128" spans="1:5" ht="13.7" customHeight="1">
      <c r="A128" s="121" t="s">
        <v>108</v>
      </c>
      <c r="B128" s="165" t="s">
        <v>282</v>
      </c>
      <c r="C128" s="13"/>
      <c r="D128" s="12">
        <v>0</v>
      </c>
      <c r="E128" s="12">
        <v>0</v>
      </c>
    </row>
    <row r="129" spans="1:7" ht="13.7" customHeight="1">
      <c r="A129" s="121" t="s">
        <v>597</v>
      </c>
      <c r="B129" s="169" t="s">
        <v>283</v>
      </c>
      <c r="C129" s="77"/>
      <c r="D129" s="171">
        <v>636000000</v>
      </c>
      <c r="E129" s="171">
        <v>636000000</v>
      </c>
    </row>
    <row r="130" spans="1:7" ht="13.7" customHeight="1">
      <c r="A130" s="121" t="s">
        <v>598</v>
      </c>
      <c r="B130" s="169" t="s">
        <v>284</v>
      </c>
      <c r="C130" s="77"/>
      <c r="D130" s="171">
        <v>0</v>
      </c>
      <c r="E130" s="171">
        <v>0</v>
      </c>
      <c r="F130" s="18">
        <f>D130-D72</f>
        <v>0</v>
      </c>
    </row>
    <row r="131" spans="1:7" ht="12.75">
      <c r="A131" s="121" t="s">
        <v>599</v>
      </c>
      <c r="B131" s="165">
        <v>417</v>
      </c>
      <c r="C131" s="13"/>
      <c r="D131" s="15">
        <f>D132+D133</f>
        <v>-3156414268</v>
      </c>
      <c r="E131" s="15">
        <f>E132+E133</f>
        <v>-14907161926</v>
      </c>
    </row>
    <row r="132" spans="1:7" ht="12.75">
      <c r="A132" s="122" t="s">
        <v>600</v>
      </c>
      <c r="B132" s="165" t="s">
        <v>285</v>
      </c>
      <c r="C132" s="13"/>
      <c r="D132" s="15">
        <v>3604935492</v>
      </c>
      <c r="E132" s="15">
        <v>-7504426666</v>
      </c>
      <c r="F132" s="18"/>
    </row>
    <row r="133" spans="1:7" ht="12.75">
      <c r="A133" s="122" t="s">
        <v>601</v>
      </c>
      <c r="B133" s="165" t="s">
        <v>286</v>
      </c>
      <c r="C133" s="13"/>
      <c r="D133" s="15">
        <v>-6761349760</v>
      </c>
      <c r="E133" s="15">
        <v>-7402735260</v>
      </c>
    </row>
    <row r="134" spans="1:7" ht="12.75">
      <c r="A134" s="98" t="s">
        <v>602</v>
      </c>
      <c r="B134" s="165" t="s">
        <v>287</v>
      </c>
      <c r="C134" s="13"/>
      <c r="D134" s="15">
        <v>0</v>
      </c>
      <c r="E134" s="15">
        <v>0</v>
      </c>
    </row>
    <row r="135" spans="1:7" ht="25.5">
      <c r="A135" s="98" t="s">
        <v>603</v>
      </c>
      <c r="B135" s="167">
        <v>440</v>
      </c>
      <c r="C135" s="13"/>
      <c r="D135" s="12">
        <f>D75+D116</f>
        <v>167179203295</v>
      </c>
      <c r="E135" s="12">
        <f>E75+E116</f>
        <v>185163251326</v>
      </c>
    </row>
    <row r="136" spans="1:7" ht="28.5" customHeight="1">
      <c r="A136" s="521" t="s">
        <v>109</v>
      </c>
      <c r="B136" s="521"/>
      <c r="C136" s="521"/>
      <c r="D136" s="521"/>
      <c r="E136" s="521"/>
      <c r="G136" s="18"/>
    </row>
    <row r="137" spans="1:7" ht="24">
      <c r="A137" s="126" t="s">
        <v>110</v>
      </c>
      <c r="B137" s="126" t="s">
        <v>6</v>
      </c>
      <c r="C137" s="127" t="s">
        <v>8</v>
      </c>
      <c r="D137" s="181">
        <f>D74</f>
        <v>43100</v>
      </c>
      <c r="E137" s="202">
        <f>E74</f>
        <v>42736</v>
      </c>
    </row>
    <row r="138" spans="1:7" ht="12.75">
      <c r="A138" s="10" t="s">
        <v>2</v>
      </c>
      <c r="B138" s="91" t="s">
        <v>288</v>
      </c>
      <c r="C138" s="13"/>
      <c r="D138" s="12"/>
      <c r="E138" s="12"/>
    </row>
    <row r="139" spans="1:7" ht="12.75">
      <c r="A139" s="10" t="s">
        <v>111</v>
      </c>
      <c r="B139" s="91" t="s">
        <v>289</v>
      </c>
      <c r="C139" s="13"/>
      <c r="D139" s="12"/>
      <c r="E139" s="12"/>
    </row>
    <row r="140" spans="1:7" ht="12.75">
      <c r="A140" s="10" t="s">
        <v>112</v>
      </c>
      <c r="B140" s="91" t="s">
        <v>290</v>
      </c>
      <c r="C140" s="13"/>
      <c r="D140" s="12"/>
      <c r="E140" s="12"/>
    </row>
    <row r="141" spans="1:7" ht="12.75">
      <c r="A141" s="10" t="s">
        <v>3</v>
      </c>
      <c r="B141" s="91" t="s">
        <v>291</v>
      </c>
      <c r="C141" s="13"/>
      <c r="D141" s="12"/>
      <c r="E141" s="12"/>
    </row>
    <row r="142" spans="1:7" ht="12.75">
      <c r="A142" s="10" t="s">
        <v>614</v>
      </c>
      <c r="B142" s="91" t="s">
        <v>292</v>
      </c>
      <c r="C142" s="13"/>
      <c r="D142" s="12"/>
      <c r="E142" s="12"/>
    </row>
    <row r="143" spans="1:7" ht="12.75">
      <c r="A143" s="14" t="s">
        <v>615</v>
      </c>
      <c r="B143" s="91" t="s">
        <v>293</v>
      </c>
      <c r="C143" s="13"/>
      <c r="D143" s="15">
        <v>16000000</v>
      </c>
      <c r="E143" s="15">
        <v>16000000</v>
      </c>
    </row>
    <row r="144" spans="1:7" ht="12.75">
      <c r="A144" s="14" t="s">
        <v>113</v>
      </c>
      <c r="B144" s="91" t="s">
        <v>294</v>
      </c>
      <c r="C144" s="13"/>
      <c r="D144" s="12"/>
      <c r="E144" s="12"/>
    </row>
    <row r="145" spans="1:10" ht="24">
      <c r="A145" s="14" t="s">
        <v>114</v>
      </c>
      <c r="B145" s="130" t="s">
        <v>295</v>
      </c>
      <c r="C145" s="13" t="s">
        <v>40</v>
      </c>
      <c r="D145" s="105">
        <f>SUM(D146:D152)</f>
        <v>1608850000</v>
      </c>
      <c r="E145" s="105">
        <f>SUM(E146:E152)</f>
        <v>1608850000</v>
      </c>
    </row>
    <row r="146" spans="1:10" ht="12.75">
      <c r="A146" s="14" t="s">
        <v>616</v>
      </c>
      <c r="B146" s="131" t="s">
        <v>296</v>
      </c>
      <c r="C146" s="13"/>
      <c r="D146" s="106">
        <v>1608850000</v>
      </c>
      <c r="E146" s="106">
        <v>1608850000</v>
      </c>
    </row>
    <row r="147" spans="1:10" ht="12.75">
      <c r="A147" s="14" t="s">
        <v>115</v>
      </c>
      <c r="B147" s="131" t="s">
        <v>297</v>
      </c>
      <c r="C147" s="13"/>
      <c r="D147" s="106"/>
      <c r="E147" s="106"/>
    </row>
    <row r="148" spans="1:10" ht="12.75">
      <c r="A148" s="14" t="s">
        <v>116</v>
      </c>
      <c r="B148" s="131" t="s">
        <v>298</v>
      </c>
      <c r="C148" s="13"/>
      <c r="D148" s="106"/>
      <c r="E148" s="106"/>
    </row>
    <row r="149" spans="1:10" ht="12.75">
      <c r="A149" s="14" t="s">
        <v>117</v>
      </c>
      <c r="B149" s="131" t="s">
        <v>299</v>
      </c>
      <c r="C149" s="13"/>
      <c r="D149" s="106"/>
      <c r="E149" s="106"/>
      <c r="I149" s="8" t="b">
        <f>E135=E73</f>
        <v>1</v>
      </c>
      <c r="J149" s="8" t="b">
        <f>D135=D73</f>
        <v>1</v>
      </c>
    </row>
    <row r="150" spans="1:10" ht="12.75">
      <c r="A150" s="10" t="s">
        <v>118</v>
      </c>
      <c r="B150" s="131" t="s">
        <v>300</v>
      </c>
      <c r="C150" s="13"/>
      <c r="D150" s="106">
        <v>0</v>
      </c>
      <c r="E150" s="106"/>
    </row>
    <row r="151" spans="1:10" ht="12.75">
      <c r="A151" s="14" t="s">
        <v>119</v>
      </c>
      <c r="B151" s="131" t="s">
        <v>301</v>
      </c>
      <c r="C151" s="13"/>
      <c r="D151" s="106"/>
      <c r="E151" s="106"/>
    </row>
    <row r="152" spans="1:10" ht="12.75">
      <c r="A152" s="14" t="s">
        <v>617</v>
      </c>
      <c r="B152" s="131" t="s">
        <v>302</v>
      </c>
      <c r="C152" s="13"/>
      <c r="D152" s="106"/>
      <c r="E152" s="106"/>
    </row>
    <row r="153" spans="1:10" ht="24">
      <c r="A153" s="14" t="s">
        <v>618</v>
      </c>
      <c r="B153" s="91" t="s">
        <v>303</v>
      </c>
      <c r="C153" s="13"/>
      <c r="D153" s="106"/>
      <c r="E153" s="106"/>
    </row>
    <row r="154" spans="1:10" ht="24">
      <c r="A154" s="14" t="s">
        <v>619</v>
      </c>
      <c r="B154" s="131" t="s">
        <v>304</v>
      </c>
      <c r="C154" s="13"/>
      <c r="D154" s="106"/>
      <c r="E154" s="106"/>
    </row>
    <row r="155" spans="1:10" ht="24">
      <c r="A155" s="10" t="s">
        <v>620</v>
      </c>
      <c r="B155" s="131" t="s">
        <v>305</v>
      </c>
      <c r="C155" s="13"/>
      <c r="D155" s="106"/>
      <c r="E155" s="106"/>
    </row>
    <row r="156" spans="1:10" ht="24">
      <c r="A156" s="10" t="s">
        <v>621</v>
      </c>
      <c r="B156" s="131" t="s">
        <v>306</v>
      </c>
      <c r="C156" s="13"/>
      <c r="D156" s="106"/>
      <c r="E156" s="106"/>
    </row>
    <row r="157" spans="1:10" ht="24">
      <c r="A157" s="10" t="s">
        <v>622</v>
      </c>
      <c r="B157" s="131" t="s">
        <v>307</v>
      </c>
      <c r="C157" s="13"/>
      <c r="D157" s="106"/>
      <c r="E157" s="106"/>
    </row>
    <row r="158" spans="1:10" ht="12.75">
      <c r="A158" s="10" t="s">
        <v>623</v>
      </c>
      <c r="B158" s="91" t="s">
        <v>308</v>
      </c>
      <c r="C158" s="13"/>
      <c r="D158" s="106"/>
      <c r="E158" s="106"/>
    </row>
    <row r="159" spans="1:10" ht="12.75">
      <c r="A159" s="10" t="s">
        <v>624</v>
      </c>
      <c r="B159" s="91" t="s">
        <v>309</v>
      </c>
      <c r="C159" s="13"/>
      <c r="D159" s="106"/>
      <c r="E159" s="106"/>
    </row>
    <row r="160" spans="1:10" ht="12.75">
      <c r="A160" s="10" t="s">
        <v>625</v>
      </c>
      <c r="B160" s="91" t="s">
        <v>310</v>
      </c>
      <c r="C160" s="13" t="s">
        <v>41</v>
      </c>
      <c r="D160" s="106">
        <v>19540000000</v>
      </c>
      <c r="E160" s="106">
        <v>19540000000</v>
      </c>
    </row>
    <row r="161" spans="1:8" ht="12.75">
      <c r="A161" s="10" t="s">
        <v>120</v>
      </c>
      <c r="B161" s="91" t="s">
        <v>311</v>
      </c>
      <c r="C161" s="13"/>
      <c r="D161" s="106"/>
      <c r="E161" s="106"/>
      <c r="G161" s="17"/>
      <c r="H161" s="18"/>
    </row>
    <row r="162" spans="1:8" ht="25.5">
      <c r="A162" s="117" t="s">
        <v>626</v>
      </c>
      <c r="B162" s="126" t="s">
        <v>6</v>
      </c>
      <c r="C162" s="127" t="s">
        <v>8</v>
      </c>
      <c r="D162" s="181">
        <f>D137</f>
        <v>43100</v>
      </c>
      <c r="E162" s="203">
        <f>E137</f>
        <v>42736</v>
      </c>
    </row>
    <row r="163" spans="1:8" ht="25.5">
      <c r="A163" s="40" t="s">
        <v>627</v>
      </c>
      <c r="B163" s="130" t="s">
        <v>312</v>
      </c>
      <c r="C163" s="13" t="s">
        <v>42</v>
      </c>
      <c r="D163" s="105">
        <f>SUM(D164:D169)</f>
        <v>2254794670000</v>
      </c>
      <c r="E163" s="105">
        <f>SUM(E164:E169)</f>
        <v>2096676440000</v>
      </c>
    </row>
    <row r="164" spans="1:8" ht="12.75">
      <c r="A164" s="44" t="s">
        <v>616</v>
      </c>
      <c r="B164" s="131" t="s">
        <v>313</v>
      </c>
      <c r="C164" s="13"/>
      <c r="D164" s="132">
        <v>2229499120000</v>
      </c>
      <c r="E164" s="132">
        <v>2082400790000</v>
      </c>
    </row>
    <row r="165" spans="1:8" ht="12.75">
      <c r="A165" s="44" t="s">
        <v>115</v>
      </c>
      <c r="B165" s="131" t="s">
        <v>314</v>
      </c>
      <c r="C165" s="13"/>
      <c r="D165" s="132">
        <v>3050350000</v>
      </c>
      <c r="E165" s="132">
        <v>3100350000</v>
      </c>
    </row>
    <row r="166" spans="1:8" ht="12.75">
      <c r="A166" s="44" t="s">
        <v>116</v>
      </c>
      <c r="B166" s="131" t="s">
        <v>315</v>
      </c>
      <c r="C166" s="13"/>
      <c r="D166" s="132">
        <v>0</v>
      </c>
      <c r="E166" s="132">
        <v>0</v>
      </c>
      <c r="H166" s="18"/>
    </row>
    <row r="167" spans="1:8" ht="12.75">
      <c r="A167" s="44" t="s">
        <v>117</v>
      </c>
      <c r="B167" s="131" t="s">
        <v>316</v>
      </c>
      <c r="C167" s="13"/>
      <c r="D167" s="132">
        <v>0</v>
      </c>
      <c r="E167" s="132">
        <v>0</v>
      </c>
    </row>
    <row r="168" spans="1:8" ht="12.75">
      <c r="A168" s="44" t="s">
        <v>118</v>
      </c>
      <c r="B168" s="131" t="s">
        <v>317</v>
      </c>
      <c r="C168" s="13"/>
      <c r="D168" s="132">
        <v>22245200000</v>
      </c>
      <c r="E168" s="132">
        <f>11175300000</f>
        <v>11175300000</v>
      </c>
      <c r="H168" s="18"/>
    </row>
    <row r="169" spans="1:8" ht="12.75">
      <c r="A169" s="44" t="s">
        <v>628</v>
      </c>
      <c r="B169" s="131" t="s">
        <v>318</v>
      </c>
      <c r="C169" s="13"/>
      <c r="D169" s="132">
        <v>0</v>
      </c>
      <c r="E169" s="132">
        <v>0</v>
      </c>
    </row>
    <row r="170" spans="1:8" ht="25.5">
      <c r="A170" s="40" t="s">
        <v>121</v>
      </c>
      <c r="B170" s="130" t="s">
        <v>319</v>
      </c>
      <c r="C170" s="13"/>
      <c r="D170" s="105">
        <f>SUM(D171:D174)</f>
        <v>1647750000</v>
      </c>
      <c r="E170" s="105">
        <f>SUM(E171:E174)</f>
        <v>1517600000</v>
      </c>
    </row>
    <row r="171" spans="1:8" ht="25.5">
      <c r="A171" s="44" t="s">
        <v>619</v>
      </c>
      <c r="B171" s="131" t="s">
        <v>320</v>
      </c>
      <c r="C171" s="13" t="s">
        <v>43</v>
      </c>
      <c r="D171" s="132">
        <v>1647750000</v>
      </c>
      <c r="E171" s="132">
        <v>1517600000</v>
      </c>
      <c r="H171" s="18"/>
    </row>
    <row r="172" spans="1:8" ht="25.5">
      <c r="A172" s="44" t="s">
        <v>620</v>
      </c>
      <c r="B172" s="131" t="s">
        <v>321</v>
      </c>
      <c r="C172" s="13"/>
      <c r="D172" s="132">
        <v>0</v>
      </c>
      <c r="E172" s="132">
        <v>0</v>
      </c>
    </row>
    <row r="173" spans="1:8" ht="25.5">
      <c r="A173" s="44" t="s">
        <v>621</v>
      </c>
      <c r="B173" s="131" t="s">
        <v>322</v>
      </c>
      <c r="C173" s="13"/>
      <c r="D173" s="106"/>
      <c r="E173" s="106"/>
    </row>
    <row r="174" spans="1:8" ht="25.5">
      <c r="A174" s="44" t="s">
        <v>622</v>
      </c>
      <c r="B174" s="131" t="s">
        <v>323</v>
      </c>
      <c r="C174" s="13"/>
      <c r="D174" s="106"/>
      <c r="E174" s="106"/>
    </row>
    <row r="175" spans="1:8" ht="12.75">
      <c r="A175" s="43" t="s">
        <v>122</v>
      </c>
      <c r="B175" s="91" t="s">
        <v>324</v>
      </c>
      <c r="C175" s="13"/>
      <c r="D175" s="106">
        <v>34962800000</v>
      </c>
      <c r="E175" s="106">
        <v>17622600000</v>
      </c>
    </row>
    <row r="176" spans="1:8" ht="12.75">
      <c r="A176" s="43" t="s">
        <v>629</v>
      </c>
      <c r="B176" s="91" t="s">
        <v>650</v>
      </c>
      <c r="C176" s="13"/>
      <c r="D176" s="106"/>
      <c r="E176" s="106"/>
    </row>
    <row r="177" spans="1:8" ht="25.5">
      <c r="A177" s="43" t="s">
        <v>630</v>
      </c>
      <c r="B177" s="91" t="s">
        <v>651</v>
      </c>
      <c r="C177" s="13"/>
      <c r="D177" s="106"/>
      <c r="E177" s="106"/>
      <c r="G177" s="18"/>
    </row>
    <row r="178" spans="1:8" ht="25.5">
      <c r="A178" s="43" t="s">
        <v>631</v>
      </c>
      <c r="B178" s="91" t="s">
        <v>325</v>
      </c>
      <c r="C178" s="13"/>
      <c r="D178" s="106"/>
      <c r="E178" s="106"/>
    </row>
    <row r="179" spans="1:8" ht="12.75">
      <c r="A179" s="40" t="s">
        <v>123</v>
      </c>
      <c r="B179" s="130" t="s">
        <v>326</v>
      </c>
      <c r="C179" s="13" t="s">
        <v>17</v>
      </c>
      <c r="D179" s="105">
        <f>D180+D183+D184</f>
        <v>68995448954</v>
      </c>
      <c r="E179" s="105">
        <f>E180+E183+E184</f>
        <v>29039273952</v>
      </c>
    </row>
    <row r="180" spans="1:8" ht="12.75">
      <c r="A180" s="43" t="s">
        <v>632</v>
      </c>
      <c r="B180" s="91" t="s">
        <v>327</v>
      </c>
      <c r="C180" s="13"/>
      <c r="D180" s="106">
        <f>D181+D182</f>
        <v>17891172318</v>
      </c>
      <c r="E180" s="106">
        <f>E181+E182</f>
        <v>10398691693</v>
      </c>
    </row>
    <row r="181" spans="1:8" ht="25.5">
      <c r="A181" s="44" t="s">
        <v>124</v>
      </c>
      <c r="B181" s="131" t="s">
        <v>328</v>
      </c>
      <c r="C181" s="13"/>
      <c r="D181" s="132">
        <v>17891172318</v>
      </c>
      <c r="E181" s="132">
        <v>10398691693</v>
      </c>
      <c r="H181" s="17"/>
    </row>
    <row r="182" spans="1:8" ht="25.5">
      <c r="A182" s="44" t="s">
        <v>633</v>
      </c>
      <c r="B182" s="131" t="s">
        <v>329</v>
      </c>
      <c r="C182" s="13"/>
      <c r="D182" s="106"/>
      <c r="E182" s="106"/>
      <c r="H182" s="17"/>
    </row>
    <row r="183" spans="1:8" ht="25.5">
      <c r="A183" s="43" t="s">
        <v>634</v>
      </c>
      <c r="B183" s="91" t="s">
        <v>330</v>
      </c>
      <c r="C183" s="13"/>
      <c r="D183" s="106">
        <v>50002596846</v>
      </c>
      <c r="E183" s="106">
        <v>10463137835</v>
      </c>
      <c r="H183" s="17"/>
    </row>
    <row r="184" spans="1:8" ht="25.5">
      <c r="A184" s="43" t="s">
        <v>635</v>
      </c>
      <c r="B184" s="91" t="s">
        <v>331</v>
      </c>
      <c r="C184" s="13"/>
      <c r="D184" s="106">
        <f>D185+D186</f>
        <v>1101679790</v>
      </c>
      <c r="E184" s="106">
        <f>E185+E186</f>
        <v>8177444424</v>
      </c>
      <c r="H184" s="17"/>
    </row>
    <row r="185" spans="1:8" ht="25.5">
      <c r="A185" s="44" t="s">
        <v>125</v>
      </c>
      <c r="B185" s="131" t="s">
        <v>646</v>
      </c>
      <c r="C185" s="13"/>
      <c r="D185" s="132">
        <v>1098868211</v>
      </c>
      <c r="E185" s="132">
        <v>8177018483</v>
      </c>
    </row>
    <row r="186" spans="1:8" ht="25.5">
      <c r="A186" s="44" t="s">
        <v>636</v>
      </c>
      <c r="B186" s="131" t="s">
        <v>647</v>
      </c>
      <c r="C186" s="13"/>
      <c r="D186" s="132">
        <v>2811579</v>
      </c>
      <c r="E186" s="132">
        <v>425941</v>
      </c>
    </row>
    <row r="187" spans="1:8" ht="12.75">
      <c r="A187" s="43" t="s">
        <v>637</v>
      </c>
      <c r="B187" s="91" t="s">
        <v>332</v>
      </c>
      <c r="C187" s="13"/>
      <c r="D187" s="106"/>
      <c r="E187" s="106"/>
    </row>
    <row r="188" spans="1:8" ht="25.5">
      <c r="A188" s="40" t="s">
        <v>638</v>
      </c>
      <c r="B188" s="130" t="s">
        <v>333</v>
      </c>
      <c r="C188" s="13"/>
      <c r="D188" s="105">
        <f>D189+D190</f>
        <v>68995448954</v>
      </c>
      <c r="E188" s="105">
        <f>E189+E190</f>
        <v>29039273952</v>
      </c>
      <c r="F188" s="204"/>
    </row>
    <row r="189" spans="1:8" ht="33" customHeight="1">
      <c r="A189" s="43" t="s">
        <v>639</v>
      </c>
      <c r="B189" s="91" t="s">
        <v>334</v>
      </c>
      <c r="C189" s="13"/>
      <c r="D189" s="106">
        <v>68992637375</v>
      </c>
      <c r="E189" s="106">
        <v>29038848011</v>
      </c>
    </row>
    <row r="190" spans="1:8" ht="28.5" customHeight="1">
      <c r="A190" s="43" t="s">
        <v>640</v>
      </c>
      <c r="B190" s="91" t="s">
        <v>335</v>
      </c>
      <c r="C190" s="13"/>
      <c r="D190" s="106">
        <v>2811579</v>
      </c>
      <c r="E190" s="106">
        <v>425941</v>
      </c>
    </row>
    <row r="191" spans="1:8" ht="38.25">
      <c r="A191" s="43" t="s">
        <v>126</v>
      </c>
      <c r="B191" s="91" t="s">
        <v>336</v>
      </c>
      <c r="C191" s="13"/>
      <c r="D191" s="106"/>
      <c r="E191" s="106"/>
    </row>
    <row r="192" spans="1:8" ht="38.25">
      <c r="A192" s="43" t="s">
        <v>641</v>
      </c>
      <c r="B192" s="91" t="s">
        <v>648</v>
      </c>
      <c r="C192" s="13"/>
      <c r="D192" s="106"/>
      <c r="E192" s="106"/>
    </row>
    <row r="193" spans="1:7" ht="38.25">
      <c r="A193" s="43" t="s">
        <v>642</v>
      </c>
      <c r="B193" s="91" t="s">
        <v>649</v>
      </c>
      <c r="C193" s="13"/>
      <c r="D193" s="106"/>
      <c r="E193" s="106"/>
    </row>
    <row r="194" spans="1:7" ht="12.75">
      <c r="A194" s="43" t="s">
        <v>643</v>
      </c>
      <c r="B194" s="91" t="s">
        <v>337</v>
      </c>
      <c r="C194" s="13"/>
      <c r="D194" s="106"/>
      <c r="E194" s="106"/>
    </row>
    <row r="195" spans="1:7" ht="25.5">
      <c r="A195" s="43" t="s">
        <v>644</v>
      </c>
      <c r="B195" s="91" t="s">
        <v>338</v>
      </c>
      <c r="C195" s="13"/>
      <c r="D195" s="106"/>
      <c r="E195" s="106"/>
    </row>
    <row r="196" spans="1:7" ht="26.25" customHeight="1">
      <c r="A196" s="40" t="s">
        <v>645</v>
      </c>
      <c r="B196" s="130" t="s">
        <v>339</v>
      </c>
      <c r="C196" s="129"/>
      <c r="D196" s="105">
        <v>0</v>
      </c>
      <c r="E196" s="105">
        <v>0</v>
      </c>
    </row>
    <row r="197" spans="1:7" s="24" customFormat="1" ht="24.75" customHeight="1">
      <c r="A197" s="21"/>
      <c r="B197" s="21"/>
      <c r="C197" s="22"/>
      <c r="D197" s="21"/>
      <c r="E197" s="23" t="s">
        <v>1065</v>
      </c>
    </row>
    <row r="198" spans="1:7" s="24" customFormat="1" ht="24.75" customHeight="1">
      <c r="A198" s="25" t="s">
        <v>375</v>
      </c>
      <c r="B198" s="26" t="str">
        <f>[1]Menu!$A$13</f>
        <v>Kế toán trưởng</v>
      </c>
      <c r="C198" s="27"/>
      <c r="D198" s="514" t="s">
        <v>1042</v>
      </c>
      <c r="E198" s="514"/>
      <c r="F198" s="28"/>
      <c r="G198" s="29"/>
    </row>
    <row r="199" spans="1:7" s="24" customFormat="1" ht="24.75" customHeight="1">
      <c r="A199" s="30"/>
      <c r="B199" s="30"/>
      <c r="C199" s="31"/>
      <c r="D199" s="30"/>
      <c r="E199" s="30"/>
      <c r="F199" s="30"/>
      <c r="G199" s="30"/>
    </row>
    <row r="200" spans="1:7" s="24" customFormat="1" ht="24.75" customHeight="1">
      <c r="A200" s="32" t="s">
        <v>376</v>
      </c>
      <c r="B200" s="33" t="s">
        <v>376</v>
      </c>
      <c r="C200" s="31"/>
      <c r="D200" s="507" t="s">
        <v>377</v>
      </c>
      <c r="E200" s="507"/>
      <c r="F200" s="34"/>
      <c r="G200" s="30"/>
    </row>
    <row r="201" spans="1:7" s="24" customFormat="1" ht="18" customHeight="1">
      <c r="A201" s="28" t="s">
        <v>1066</v>
      </c>
      <c r="B201" s="493" t="s">
        <v>759</v>
      </c>
      <c r="C201" s="27"/>
      <c r="D201" s="508" t="s">
        <v>1043</v>
      </c>
      <c r="E201" s="508"/>
      <c r="F201" s="35"/>
      <c r="G201" s="29"/>
    </row>
    <row r="202" spans="1:7" s="24" customFormat="1" ht="24.75" customHeight="1">
      <c r="C202" s="22"/>
      <c r="D202" s="36"/>
      <c r="E202" s="36"/>
    </row>
    <row r="222" spans="4:5">
      <c r="D222" s="8" t="b">
        <f>D190+D189+D196=D179</f>
        <v>1</v>
      </c>
      <c r="E222" s="8" t="b">
        <f>E190+E189+E196=E179</f>
        <v>1</v>
      </c>
    </row>
  </sheetData>
  <protectedRanges>
    <protectedRange sqref="E125 E163 E168:E169 D158:D159 E177 E111:E112 D76:D136 D138:D156 E12:E14 E41:E42 E116:E117 E135 D11:D20 E65:E66 E18 E22 E24 E27 E29 E32 E34:E35 E39 E44:E45 E47:E51 E57:E59 E70 D22:D70 D71:E73 E76:E78 E84 E86:E97 E142:E143 E146 D160:E161 E181:E186 E189:E190 D163:D195 E129:E131" name="Range1_1"/>
    <protectedRange sqref="E11 E25:E26 E23 E15:E17 E36:E38 E126:E128 E144:E145 E164:E167 E191:E195 E170:E176 E187:E188 D157 E178:E180 E113:E115 E132:E134 E138:E141 E52:E56 E60:E64 E43 E46 E79:E83 E118:E124 E136 E19:E20 E28 E30:E31 E33 E40 E67:E69 E85 E98:E110 E147:E159 D21:E21" name="Range1_2"/>
  </protectedRanges>
  <mergeCells count="13">
    <mergeCell ref="D200:E200"/>
    <mergeCell ref="D201:E201"/>
    <mergeCell ref="A7:E7"/>
    <mergeCell ref="A1:B1"/>
    <mergeCell ref="A4:B4"/>
    <mergeCell ref="D2:E3"/>
    <mergeCell ref="A8:E8"/>
    <mergeCell ref="D198:E198"/>
    <mergeCell ref="B10:B11"/>
    <mergeCell ref="C10:C11"/>
    <mergeCell ref="D10:D11"/>
    <mergeCell ref="E10:E11"/>
    <mergeCell ref="A136:E136"/>
  </mergeCells>
  <dataValidations count="1">
    <dataValidation type="whole" operator="lessThanOrEqual" allowBlank="1" showInputMessage="1" showErrorMessage="1" sqref="D12:E73 D138:E161 D163:E195 D75:E135">
      <formula1>1000000000000000</formula1>
    </dataValidation>
  </dataValidations>
  <pageMargins left="0.85" right="0.34" top="0.18" bottom="0.52" header="0.5" footer="0.5"/>
  <pageSetup scale="95"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J107"/>
  <sheetViews>
    <sheetView tabSelected="1" topLeftCell="A7" workbookViewId="0">
      <selection activeCell="C27" sqref="C27"/>
    </sheetView>
  </sheetViews>
  <sheetFormatPr defaultRowHeight="12.75"/>
  <cols>
    <col min="1" max="1" width="3.85546875" style="133" customWidth="1"/>
    <col min="2" max="2" width="37.28515625" style="45" customWidth="1"/>
    <col min="3" max="3" width="5.28515625" style="46" customWidth="1"/>
    <col min="4" max="4" width="6.42578125" style="37" customWidth="1"/>
    <col min="5" max="5" width="13.85546875" style="37" customWidth="1"/>
    <col min="6" max="6" width="14.7109375" style="37" customWidth="1"/>
    <col min="7" max="7" width="14.85546875" style="37" customWidth="1"/>
    <col min="8" max="8" width="15.7109375" style="37" customWidth="1"/>
    <col min="9" max="9" width="24.42578125" style="37" customWidth="1"/>
    <col min="10" max="10" width="19.140625" style="37" hidden="1" customWidth="1"/>
    <col min="11" max="16384" width="9.140625" style="37"/>
  </cols>
  <sheetData>
    <row r="1" spans="1:9" s="79" customFormat="1" ht="13.5">
      <c r="A1" s="164" t="s">
        <v>672</v>
      </c>
      <c r="B1" s="85"/>
      <c r="D1" s="1"/>
      <c r="E1" s="2"/>
      <c r="F1" s="523" t="s">
        <v>374</v>
      </c>
      <c r="G1" s="523"/>
      <c r="H1" s="523"/>
    </row>
    <row r="2" spans="1:9" s="79" customFormat="1" ht="13.5" customHeight="1">
      <c r="A2" s="163" t="s">
        <v>1050</v>
      </c>
      <c r="B2" s="163"/>
      <c r="D2" s="4"/>
      <c r="E2" s="4"/>
      <c r="F2" s="524" t="s">
        <v>839</v>
      </c>
      <c r="G2" s="524"/>
      <c r="H2" s="524"/>
    </row>
    <row r="3" spans="1:9" s="79" customFormat="1" ht="13.5">
      <c r="A3" s="20" t="str">
        <f>BCTHTC!A3</f>
        <v>BÁO CÁO TÀI CHÍNH QÚY IV NĂM 2017</v>
      </c>
      <c r="B3" s="86"/>
      <c r="D3" s="1"/>
      <c r="E3" s="59"/>
      <c r="F3" s="524"/>
      <c r="G3" s="524"/>
      <c r="H3" s="524"/>
    </row>
    <row r="4" spans="1:9" s="79" customFormat="1" ht="12">
      <c r="A4" s="511" t="s">
        <v>1051</v>
      </c>
      <c r="B4" s="511"/>
    </row>
    <row r="5" spans="1:9" s="8" customFormat="1" ht="12">
      <c r="A5" s="19"/>
      <c r="B5" s="6"/>
      <c r="C5" s="6"/>
      <c r="D5" s="7"/>
      <c r="E5" s="6"/>
      <c r="F5" s="6"/>
      <c r="G5" s="6"/>
      <c r="H5" s="6"/>
    </row>
    <row r="6" spans="1:9" ht="15.75">
      <c r="B6" s="526" t="s">
        <v>1030</v>
      </c>
      <c r="C6" s="526"/>
      <c r="D6" s="526"/>
      <c r="E6" s="526"/>
      <c r="F6" s="526"/>
      <c r="G6" s="526"/>
      <c r="H6" s="526"/>
    </row>
    <row r="7" spans="1:9" ht="15">
      <c r="B7" s="513" t="s">
        <v>1060</v>
      </c>
      <c r="C7" s="513"/>
      <c r="D7" s="513"/>
      <c r="E7" s="513"/>
      <c r="F7" s="513"/>
      <c r="G7" s="513"/>
      <c r="H7" s="513"/>
    </row>
    <row r="8" spans="1:9" ht="14.25">
      <c r="B8" s="38"/>
      <c r="C8" s="38"/>
      <c r="D8" s="38"/>
      <c r="E8" s="38"/>
      <c r="F8" s="38"/>
      <c r="G8" s="38"/>
      <c r="H8" s="38"/>
    </row>
    <row r="9" spans="1:9" s="20" customFormat="1" ht="24.75" customHeight="1">
      <c r="A9" s="529" t="s">
        <v>196</v>
      </c>
      <c r="B9" s="529"/>
      <c r="C9" s="527" t="s">
        <v>6</v>
      </c>
      <c r="D9" s="527" t="s">
        <v>8</v>
      </c>
      <c r="E9" s="527" t="s">
        <v>1061</v>
      </c>
      <c r="F9" s="517" t="s">
        <v>1062</v>
      </c>
      <c r="G9" s="525" t="s">
        <v>380</v>
      </c>
      <c r="H9" s="525"/>
    </row>
    <row r="10" spans="1:9" s="20" customFormat="1" ht="18.75" customHeight="1">
      <c r="A10" s="118" t="s">
        <v>427</v>
      </c>
      <c r="B10" s="116" t="s">
        <v>428</v>
      </c>
      <c r="C10" s="528"/>
      <c r="D10" s="528"/>
      <c r="E10" s="528"/>
      <c r="F10" s="518"/>
      <c r="G10" s="119" t="s">
        <v>378</v>
      </c>
      <c r="H10" s="119" t="s">
        <v>379</v>
      </c>
    </row>
    <row r="11" spans="1:9" ht="24.95" customHeight="1">
      <c r="A11" s="172" t="s">
        <v>401</v>
      </c>
      <c r="B11" s="121" t="s">
        <v>429</v>
      </c>
      <c r="C11" s="91" t="s">
        <v>9</v>
      </c>
      <c r="D11" s="92"/>
      <c r="E11" s="184">
        <v>288295000</v>
      </c>
      <c r="F11" s="184">
        <v>40000</v>
      </c>
      <c r="G11" s="184">
        <v>5916898624</v>
      </c>
      <c r="H11" s="93">
        <v>115040000</v>
      </c>
    </row>
    <row r="12" spans="1:9" ht="25.5" customHeight="1">
      <c r="A12" s="173" t="s">
        <v>430</v>
      </c>
      <c r="B12" s="122" t="s">
        <v>431</v>
      </c>
      <c r="C12" s="94" t="s">
        <v>10</v>
      </c>
      <c r="D12" s="89"/>
      <c r="E12" s="184"/>
      <c r="F12" s="184">
        <v>0</v>
      </c>
      <c r="G12" s="184">
        <v>4400648624</v>
      </c>
      <c r="H12" s="93">
        <v>40000</v>
      </c>
    </row>
    <row r="13" spans="1:9" ht="25.5">
      <c r="A13" s="173" t="s">
        <v>432</v>
      </c>
      <c r="B13" s="122" t="s">
        <v>433</v>
      </c>
      <c r="C13" s="94" t="s">
        <v>11</v>
      </c>
      <c r="D13" s="92"/>
      <c r="E13" s="184">
        <v>288295000</v>
      </c>
      <c r="F13" s="184">
        <v>0</v>
      </c>
      <c r="G13" s="184">
        <v>1378250000</v>
      </c>
      <c r="H13" s="93" t="s">
        <v>768</v>
      </c>
    </row>
    <row r="14" spans="1:9" ht="25.5">
      <c r="A14" s="173" t="s">
        <v>430</v>
      </c>
      <c r="B14" s="122" t="s">
        <v>434</v>
      </c>
      <c r="C14" s="94" t="s">
        <v>12</v>
      </c>
      <c r="D14" s="92">
        <v>27</v>
      </c>
      <c r="E14" s="184"/>
      <c r="F14" s="184">
        <v>0</v>
      </c>
      <c r="G14" s="184">
        <v>138000000</v>
      </c>
      <c r="H14" s="93">
        <v>115000000</v>
      </c>
      <c r="I14" s="182"/>
    </row>
    <row r="15" spans="1:9" ht="24.95" customHeight="1">
      <c r="A15" s="172" t="s">
        <v>402</v>
      </c>
      <c r="B15" s="121" t="s">
        <v>435</v>
      </c>
      <c r="C15" s="95" t="s">
        <v>13</v>
      </c>
      <c r="D15" s="92">
        <v>27</v>
      </c>
      <c r="E15" s="184">
        <v>1966241327</v>
      </c>
      <c r="F15" s="184">
        <v>1620202956</v>
      </c>
      <c r="G15" s="184">
        <v>6030933598</v>
      </c>
      <c r="H15" s="184">
        <v>4430195180</v>
      </c>
    </row>
    <row r="16" spans="1:9" ht="24.95" customHeight="1">
      <c r="A16" s="172" t="s">
        <v>402</v>
      </c>
      <c r="B16" s="121" t="s">
        <v>436</v>
      </c>
      <c r="C16" s="95" t="s">
        <v>61</v>
      </c>
      <c r="D16" s="92">
        <v>27</v>
      </c>
      <c r="E16" s="184">
        <v>855833539</v>
      </c>
      <c r="F16" s="184">
        <v>2166203647</v>
      </c>
      <c r="G16" s="184">
        <v>8597334165</v>
      </c>
      <c r="H16" s="93">
        <v>7488869129</v>
      </c>
    </row>
    <row r="17" spans="1:10" ht="24.95" hidden="1" customHeight="1">
      <c r="A17" s="172" t="s">
        <v>404</v>
      </c>
      <c r="B17" s="121" t="s">
        <v>437</v>
      </c>
      <c r="C17" s="95" t="s">
        <v>62</v>
      </c>
      <c r="D17" s="92"/>
      <c r="E17" s="184"/>
      <c r="F17" s="80"/>
      <c r="G17" s="184"/>
      <c r="H17" s="93"/>
      <c r="I17" s="48"/>
      <c r="J17" s="48"/>
    </row>
    <row r="18" spans="1:10" ht="24.95" hidden="1" customHeight="1">
      <c r="A18" s="172" t="s">
        <v>406</v>
      </c>
      <c r="B18" s="121" t="s">
        <v>438</v>
      </c>
      <c r="C18" s="95" t="s">
        <v>29</v>
      </c>
      <c r="D18" s="96"/>
      <c r="E18" s="184"/>
      <c r="F18" s="80"/>
      <c r="G18" s="184"/>
      <c r="H18" s="93"/>
    </row>
    <row r="19" spans="1:10" ht="24.95" customHeight="1">
      <c r="A19" s="172" t="s">
        <v>403</v>
      </c>
      <c r="B19" s="121" t="s">
        <v>439</v>
      </c>
      <c r="C19" s="95" t="s">
        <v>30</v>
      </c>
      <c r="D19" s="92"/>
      <c r="E19" s="184">
        <v>4486074673</v>
      </c>
      <c r="F19" s="184">
        <v>3640532121</v>
      </c>
      <c r="G19" s="184">
        <v>20271491860</v>
      </c>
      <c r="H19" s="93">
        <v>15110431407</v>
      </c>
    </row>
    <row r="20" spans="1:10" ht="24.95" hidden="1" customHeight="1">
      <c r="A20" s="172" t="s">
        <v>440</v>
      </c>
      <c r="B20" s="121" t="s">
        <v>441</v>
      </c>
      <c r="C20" s="95" t="s">
        <v>31</v>
      </c>
      <c r="D20" s="92"/>
      <c r="E20" s="184"/>
      <c r="F20" s="80"/>
      <c r="G20" s="184"/>
      <c r="H20" s="93"/>
    </row>
    <row r="21" spans="1:10" ht="24.95" customHeight="1">
      <c r="A21" s="172" t="s">
        <v>404</v>
      </c>
      <c r="B21" s="121" t="s">
        <v>442</v>
      </c>
      <c r="C21" s="95" t="s">
        <v>32</v>
      </c>
      <c r="D21" s="92"/>
      <c r="E21" s="184">
        <v>13636364</v>
      </c>
      <c r="F21" s="184">
        <v>345454547</v>
      </c>
      <c r="G21" s="184">
        <v>131818182</v>
      </c>
      <c r="H21" s="93">
        <f>416727274+20000000</f>
        <v>436727274</v>
      </c>
    </row>
    <row r="22" spans="1:10" ht="24.95" customHeight="1">
      <c r="A22" s="172" t="s">
        <v>406</v>
      </c>
      <c r="B22" s="121" t="s">
        <v>443</v>
      </c>
      <c r="C22" s="95" t="s">
        <v>33</v>
      </c>
      <c r="D22" s="92"/>
      <c r="E22" s="184">
        <v>330981976</v>
      </c>
      <c r="F22" s="184">
        <v>284421226</v>
      </c>
      <c r="G22" s="184">
        <v>1397899247</v>
      </c>
      <c r="H22" s="93">
        <v>961029327</v>
      </c>
      <c r="I22" s="81"/>
      <c r="J22" s="49"/>
    </row>
    <row r="23" spans="1:10" ht="24.95" hidden="1" customHeight="1">
      <c r="A23" s="174" t="s">
        <v>444</v>
      </c>
      <c r="B23" s="121" t="s">
        <v>445</v>
      </c>
      <c r="C23" s="95" t="s">
        <v>14</v>
      </c>
      <c r="D23" s="92"/>
      <c r="E23" s="184"/>
      <c r="F23" s="184"/>
      <c r="G23" s="184"/>
      <c r="H23" s="93"/>
      <c r="J23" s="81"/>
    </row>
    <row r="24" spans="1:10" ht="24.95" customHeight="1">
      <c r="A24" s="174" t="s">
        <v>446</v>
      </c>
      <c r="B24" s="121" t="s">
        <v>400</v>
      </c>
      <c r="C24" s="95" t="s">
        <v>15</v>
      </c>
      <c r="D24" s="92">
        <v>28</v>
      </c>
      <c r="E24" s="184">
        <v>44849568</v>
      </c>
      <c r="F24" s="184">
        <v>1432537693</v>
      </c>
      <c r="G24" s="184">
        <v>2566892248</v>
      </c>
      <c r="H24" s="93">
        <v>5382978195</v>
      </c>
      <c r="I24" s="49"/>
      <c r="J24" s="48"/>
    </row>
    <row r="25" spans="1:10" ht="24.95" customHeight="1">
      <c r="A25" s="172"/>
      <c r="B25" s="120" t="s">
        <v>447</v>
      </c>
      <c r="C25" s="89">
        <v>20</v>
      </c>
      <c r="D25" s="89"/>
      <c r="E25" s="185">
        <f>E11+E15+E16+E19+E21+E22+E24</f>
        <v>7985912447</v>
      </c>
      <c r="F25" s="185">
        <f>F11+F15+F16+F19+F21+F22+F24</f>
        <v>9489392190</v>
      </c>
      <c r="G25" s="185">
        <f>G11+G15+G16+G19+G21+G22+G24</f>
        <v>44913267924</v>
      </c>
      <c r="H25" s="97">
        <f t="shared" ref="H25" si="0">H11+H15+H16+H19+H21+H22+H24</f>
        <v>33925270512</v>
      </c>
      <c r="I25" s="49"/>
      <c r="J25" s="49"/>
    </row>
    <row r="26" spans="1:10" ht="24.95" customHeight="1">
      <c r="A26" s="120" t="s">
        <v>448</v>
      </c>
      <c r="B26" s="98" t="s">
        <v>449</v>
      </c>
      <c r="C26" s="89"/>
      <c r="D26" s="92"/>
      <c r="E26" s="184"/>
      <c r="F26" s="80"/>
      <c r="G26" s="80"/>
      <c r="H26" s="42"/>
      <c r="I26" s="49"/>
      <c r="J26" s="49"/>
    </row>
    <row r="27" spans="1:10" ht="25.5">
      <c r="A27" s="174" t="s">
        <v>450</v>
      </c>
      <c r="B27" s="121" t="s">
        <v>1041</v>
      </c>
      <c r="C27" s="89">
        <v>21</v>
      </c>
      <c r="D27" s="92">
        <v>29</v>
      </c>
      <c r="E27" s="184">
        <f>E28+E29+E30</f>
        <v>0</v>
      </c>
      <c r="F27" s="184">
        <f>F28+F29+F30</f>
        <v>7095530500</v>
      </c>
      <c r="G27" s="184">
        <v>763456515</v>
      </c>
      <c r="H27" s="184">
        <v>7141795000</v>
      </c>
      <c r="I27" s="49"/>
      <c r="J27" s="49"/>
    </row>
    <row r="28" spans="1:10" ht="19.5" customHeight="1">
      <c r="A28" s="173" t="s">
        <v>430</v>
      </c>
      <c r="B28" s="122" t="s">
        <v>451</v>
      </c>
      <c r="C28" s="94" t="s">
        <v>63</v>
      </c>
      <c r="D28" s="92"/>
      <c r="E28" s="186"/>
      <c r="F28" s="80"/>
      <c r="G28" s="184">
        <v>12848624</v>
      </c>
      <c r="H28" s="99"/>
    </row>
    <row r="29" spans="1:10" ht="31.5" customHeight="1">
      <c r="A29" s="173" t="s">
        <v>430</v>
      </c>
      <c r="B29" s="122" t="s">
        <v>452</v>
      </c>
      <c r="C29" s="94" t="s">
        <v>64</v>
      </c>
      <c r="D29" s="92">
        <v>20</v>
      </c>
      <c r="E29" s="186"/>
      <c r="F29" s="80">
        <v>7095530500</v>
      </c>
      <c r="G29" s="184">
        <v>736864500</v>
      </c>
      <c r="H29" s="99">
        <v>7141795000</v>
      </c>
      <c r="I29" s="182"/>
    </row>
    <row r="30" spans="1:10" ht="25.5">
      <c r="A30" s="173" t="s">
        <v>453</v>
      </c>
      <c r="B30" s="122" t="s">
        <v>454</v>
      </c>
      <c r="C30" s="94" t="s">
        <v>65</v>
      </c>
      <c r="D30" s="92"/>
      <c r="E30" s="186"/>
      <c r="F30" s="80"/>
      <c r="G30" s="184">
        <v>13743391</v>
      </c>
      <c r="H30" s="99"/>
    </row>
    <row r="31" spans="1:10" ht="25.5" hidden="1">
      <c r="A31" s="174" t="s">
        <v>455</v>
      </c>
      <c r="B31" s="121" t="s">
        <v>456</v>
      </c>
      <c r="C31" s="95" t="s">
        <v>41</v>
      </c>
      <c r="D31" s="92"/>
      <c r="E31" s="184">
        <v>0</v>
      </c>
      <c r="F31" s="184"/>
      <c r="G31" s="184">
        <f t="shared" ref="G31:G32" si="1">E31</f>
        <v>0</v>
      </c>
      <c r="H31" s="99">
        <f t="shared" ref="H31:H32" si="2">F31</f>
        <v>0</v>
      </c>
      <c r="I31" s="48"/>
    </row>
    <row r="32" spans="1:10" ht="38.25" hidden="1">
      <c r="A32" s="172" t="s">
        <v>457</v>
      </c>
      <c r="B32" s="121" t="s">
        <v>458</v>
      </c>
      <c r="C32" s="95" t="s">
        <v>42</v>
      </c>
      <c r="D32" s="89"/>
      <c r="E32" s="184">
        <v>0</v>
      </c>
      <c r="F32" s="184"/>
      <c r="G32" s="184">
        <f t="shared" si="1"/>
        <v>0</v>
      </c>
      <c r="H32" s="99">
        <f t="shared" si="2"/>
        <v>0</v>
      </c>
    </row>
    <row r="33" spans="1:10" ht="38.25">
      <c r="A33" s="172" t="s">
        <v>459</v>
      </c>
      <c r="B33" s="121" t="s">
        <v>460</v>
      </c>
      <c r="C33" s="95" t="s">
        <v>43</v>
      </c>
      <c r="D33" s="92">
        <v>29</v>
      </c>
      <c r="E33" s="184">
        <v>146207027</v>
      </c>
      <c r="F33" s="184">
        <v>681567454</v>
      </c>
      <c r="G33" s="184">
        <v>2943843596</v>
      </c>
      <c r="H33" s="99">
        <v>1841932374</v>
      </c>
    </row>
    <row r="34" spans="1:10">
      <c r="A34" s="172" t="s">
        <v>461</v>
      </c>
      <c r="B34" s="121" t="s">
        <v>462</v>
      </c>
      <c r="C34" s="95" t="s">
        <v>17</v>
      </c>
      <c r="D34" s="100"/>
      <c r="E34" s="184">
        <v>0</v>
      </c>
      <c r="F34" s="184"/>
      <c r="G34" s="184"/>
      <c r="H34" s="99"/>
    </row>
    <row r="35" spans="1:10">
      <c r="A35" s="172" t="s">
        <v>455</v>
      </c>
      <c r="B35" s="121" t="s">
        <v>463</v>
      </c>
      <c r="C35" s="95" t="s">
        <v>44</v>
      </c>
      <c r="D35" s="100"/>
      <c r="E35" s="184">
        <v>13702500</v>
      </c>
      <c r="F35" s="184">
        <v>19550655</v>
      </c>
      <c r="G35" s="184">
        <v>54659500</v>
      </c>
      <c r="H35" s="99">
        <v>57711505</v>
      </c>
      <c r="I35" s="182"/>
      <c r="J35" s="182"/>
    </row>
    <row r="36" spans="1:10" ht="24.95" customHeight="1">
      <c r="A36" s="172" t="s">
        <v>457</v>
      </c>
      <c r="B36" s="121" t="s">
        <v>464</v>
      </c>
      <c r="C36" s="95" t="s">
        <v>45</v>
      </c>
      <c r="D36" s="100">
        <v>30</v>
      </c>
      <c r="E36" s="184">
        <v>5602059690</v>
      </c>
      <c r="F36" s="184">
        <v>4313600293</v>
      </c>
      <c r="G36" s="184">
        <v>19005423181</v>
      </c>
      <c r="H36" s="99">
        <v>14502004749</v>
      </c>
      <c r="J36" s="48"/>
    </row>
    <row r="37" spans="1:10" ht="24.95" hidden="1" customHeight="1">
      <c r="A37" s="172" t="s">
        <v>465</v>
      </c>
      <c r="B37" s="121" t="s">
        <v>408</v>
      </c>
      <c r="C37" s="95" t="s">
        <v>66</v>
      </c>
      <c r="D37" s="100"/>
      <c r="E37" s="184"/>
      <c r="F37" s="184"/>
      <c r="G37" s="184"/>
      <c r="H37" s="99"/>
    </row>
    <row r="38" spans="1:10" ht="24.95" customHeight="1">
      <c r="A38" s="172" t="s">
        <v>459</v>
      </c>
      <c r="B38" s="121" t="s">
        <v>409</v>
      </c>
      <c r="C38" s="95" t="s">
        <v>67</v>
      </c>
      <c r="D38" s="100">
        <v>30</v>
      </c>
      <c r="E38" s="184">
        <v>147958583</v>
      </c>
      <c r="F38" s="184">
        <v>167309819</v>
      </c>
      <c r="G38" s="184">
        <v>467612150</v>
      </c>
      <c r="H38" s="99">
        <v>414861495</v>
      </c>
      <c r="I38" s="182"/>
      <c r="J38" s="48"/>
    </row>
    <row r="39" spans="1:10" ht="24.95" customHeight="1">
      <c r="A39" s="174" t="s">
        <v>461</v>
      </c>
      <c r="B39" s="121" t="s">
        <v>410</v>
      </c>
      <c r="C39" s="95" t="s">
        <v>18</v>
      </c>
      <c r="D39" s="100">
        <v>30</v>
      </c>
      <c r="E39" s="184">
        <v>350686373</v>
      </c>
      <c r="F39" s="184">
        <v>341017345</v>
      </c>
      <c r="G39" s="184">
        <v>1430949974</v>
      </c>
      <c r="H39" s="99">
        <v>1050361996</v>
      </c>
      <c r="I39" s="182"/>
      <c r="J39" s="48"/>
    </row>
    <row r="40" spans="1:10" ht="24.95" hidden="1" customHeight="1">
      <c r="A40" s="174" t="s">
        <v>466</v>
      </c>
      <c r="B40" s="121" t="s">
        <v>411</v>
      </c>
      <c r="C40" s="95" t="s">
        <v>19</v>
      </c>
      <c r="D40" s="100"/>
      <c r="E40" s="184" t="s">
        <v>768</v>
      </c>
      <c r="F40" s="184"/>
      <c r="G40" s="184"/>
      <c r="H40" s="99"/>
      <c r="I40" s="48"/>
      <c r="J40" s="49"/>
    </row>
    <row r="41" spans="1:10" ht="24.95" customHeight="1">
      <c r="A41" s="172" t="s">
        <v>467</v>
      </c>
      <c r="B41" s="121" t="s">
        <v>468</v>
      </c>
      <c r="C41" s="95" t="s">
        <v>20</v>
      </c>
      <c r="D41" s="100"/>
      <c r="E41" s="184">
        <v>131739804</v>
      </c>
      <c r="F41" s="184">
        <v>214596482</v>
      </c>
      <c r="G41" s="184">
        <v>364142453</v>
      </c>
      <c r="H41" s="99">
        <v>447093234</v>
      </c>
      <c r="I41" s="48"/>
      <c r="J41" s="48"/>
    </row>
    <row r="42" spans="1:10" ht="24.95" hidden="1" customHeight="1">
      <c r="A42" s="530" t="s">
        <v>469</v>
      </c>
      <c r="B42" s="530"/>
      <c r="C42" s="95">
        <v>33</v>
      </c>
      <c r="D42" s="100"/>
      <c r="E42" s="184">
        <v>0</v>
      </c>
      <c r="F42" s="80">
        <v>0</v>
      </c>
      <c r="G42" s="80"/>
      <c r="H42" s="42"/>
    </row>
    <row r="43" spans="1:10" ht="24.75" customHeight="1">
      <c r="A43" s="172"/>
      <c r="B43" s="120" t="s">
        <v>470</v>
      </c>
      <c r="C43" s="101">
        <v>40</v>
      </c>
      <c r="D43" s="100"/>
      <c r="E43" s="187">
        <f>E27+E33+E35+E36+E38+E39+E41</f>
        <v>6392353977</v>
      </c>
      <c r="F43" s="187">
        <f t="shared" ref="F43" si="3">F27+F33+F35+F36+F38+F39+F41</f>
        <v>12833172548</v>
      </c>
      <c r="G43" s="187">
        <f>G27+G33+G35+G36+G38+G39+G41</f>
        <v>25030087369</v>
      </c>
      <c r="H43" s="187">
        <f>H27+H33+H35+H36+H38+H39+H41</f>
        <v>25455760353</v>
      </c>
      <c r="I43" s="49"/>
      <c r="J43" s="49"/>
    </row>
    <row r="44" spans="1:10" ht="23.25" customHeight="1">
      <c r="A44" s="120" t="s">
        <v>471</v>
      </c>
      <c r="B44" s="98" t="s">
        <v>472</v>
      </c>
      <c r="C44" s="100"/>
      <c r="D44" s="100"/>
      <c r="E44" s="188"/>
      <c r="F44" s="80"/>
      <c r="G44" s="80"/>
      <c r="H44" s="42"/>
      <c r="I44" s="49"/>
      <c r="J44" s="49"/>
    </row>
    <row r="45" spans="1:10" ht="24.95" hidden="1" customHeight="1">
      <c r="A45" s="172" t="s">
        <v>473</v>
      </c>
      <c r="B45" s="121" t="s">
        <v>474</v>
      </c>
      <c r="C45" s="95" t="s">
        <v>68</v>
      </c>
      <c r="D45" s="100"/>
      <c r="E45" s="184">
        <v>0</v>
      </c>
      <c r="F45" s="80">
        <v>0</v>
      </c>
      <c r="G45" s="80"/>
      <c r="H45" s="42"/>
    </row>
    <row r="46" spans="1:10" ht="30" customHeight="1">
      <c r="A46" s="172" t="s">
        <v>473</v>
      </c>
      <c r="B46" s="172" t="s">
        <v>475</v>
      </c>
      <c r="C46" s="95" t="s">
        <v>69</v>
      </c>
      <c r="D46" s="100">
        <v>31</v>
      </c>
      <c r="E46" s="184">
        <v>65441527</v>
      </c>
      <c r="F46" s="184">
        <v>41859193</v>
      </c>
      <c r="G46" s="184">
        <v>198414518</v>
      </c>
      <c r="H46" s="93">
        <v>351502812</v>
      </c>
      <c r="J46" s="182"/>
    </row>
    <row r="47" spans="1:10" ht="24.95" hidden="1" customHeight="1">
      <c r="A47" s="172" t="s">
        <v>476</v>
      </c>
      <c r="B47" s="172" t="s">
        <v>477</v>
      </c>
      <c r="C47" s="95" t="s">
        <v>70</v>
      </c>
      <c r="D47" s="100"/>
      <c r="E47" s="184">
        <v>0</v>
      </c>
      <c r="F47" s="80">
        <v>0</v>
      </c>
      <c r="G47" s="80"/>
      <c r="H47" s="42"/>
    </row>
    <row r="48" spans="1:10" ht="15" hidden="1" customHeight="1">
      <c r="A48" s="172" t="s">
        <v>478</v>
      </c>
      <c r="B48" s="172" t="s">
        <v>479</v>
      </c>
      <c r="C48" s="95" t="s">
        <v>71</v>
      </c>
      <c r="D48" s="100"/>
      <c r="E48" s="184">
        <v>0</v>
      </c>
      <c r="F48" s="189">
        <v>0</v>
      </c>
      <c r="G48" s="189"/>
      <c r="H48" s="47"/>
    </row>
    <row r="49" spans="1:10" ht="24.75" customHeight="1">
      <c r="A49" s="172"/>
      <c r="B49" s="120" t="s">
        <v>480</v>
      </c>
      <c r="C49" s="101">
        <v>50</v>
      </c>
      <c r="D49" s="100"/>
      <c r="E49" s="190">
        <f>SUM(E46:E48)</f>
        <v>65441527</v>
      </c>
      <c r="F49" s="190">
        <f t="shared" ref="F49:H49" si="4">SUM(F46:F48)</f>
        <v>41859193</v>
      </c>
      <c r="G49" s="190">
        <f t="shared" si="4"/>
        <v>198414518</v>
      </c>
      <c r="H49" s="103">
        <f t="shared" si="4"/>
        <v>351502812</v>
      </c>
      <c r="I49" s="48"/>
    </row>
    <row r="50" spans="1:10" ht="24.95" customHeight="1">
      <c r="A50" s="120" t="s">
        <v>481</v>
      </c>
      <c r="B50" s="98" t="s">
        <v>482</v>
      </c>
      <c r="C50" s="100"/>
      <c r="D50" s="100"/>
      <c r="E50" s="188"/>
      <c r="F50" s="80"/>
      <c r="G50" s="80"/>
      <c r="H50" s="42"/>
      <c r="I50" s="49"/>
    </row>
    <row r="51" spans="1:10" ht="24.95" hidden="1" customHeight="1">
      <c r="A51" s="172" t="s">
        <v>483</v>
      </c>
      <c r="B51" s="121" t="s">
        <v>484</v>
      </c>
      <c r="C51" s="95" t="s">
        <v>23</v>
      </c>
      <c r="D51" s="100"/>
      <c r="E51" s="184">
        <v>0</v>
      </c>
      <c r="F51" s="80">
        <v>0</v>
      </c>
      <c r="G51" s="80"/>
      <c r="H51" s="42"/>
    </row>
    <row r="52" spans="1:10" ht="24.95" hidden="1" customHeight="1">
      <c r="A52" s="172" t="s">
        <v>483</v>
      </c>
      <c r="B52" s="172" t="s">
        <v>412</v>
      </c>
      <c r="C52" s="95" t="s">
        <v>24</v>
      </c>
      <c r="D52" s="100"/>
      <c r="E52" s="184"/>
      <c r="F52" s="184"/>
      <c r="G52" s="184"/>
      <c r="H52" s="93"/>
      <c r="J52" s="182"/>
    </row>
    <row r="53" spans="1:10" ht="24.95" hidden="1" customHeight="1">
      <c r="A53" s="172" t="s">
        <v>485</v>
      </c>
      <c r="B53" s="172" t="s">
        <v>486</v>
      </c>
      <c r="C53" s="95" t="s">
        <v>72</v>
      </c>
      <c r="D53" s="100"/>
      <c r="E53" s="184">
        <v>0</v>
      </c>
      <c r="F53" s="189">
        <v>0</v>
      </c>
      <c r="G53" s="189"/>
      <c r="H53" s="47"/>
      <c r="J53" s="48"/>
    </row>
    <row r="54" spans="1:10" ht="24.95" hidden="1" customHeight="1">
      <c r="A54" s="172" t="s">
        <v>487</v>
      </c>
      <c r="B54" s="172" t="s">
        <v>488</v>
      </c>
      <c r="C54" s="95" t="s">
        <v>73</v>
      </c>
      <c r="D54" s="100"/>
      <c r="E54" s="184">
        <v>0</v>
      </c>
      <c r="F54" s="80">
        <v>0</v>
      </c>
      <c r="G54" s="80"/>
      <c r="H54" s="42"/>
      <c r="J54" s="182"/>
    </row>
    <row r="55" spans="1:10" ht="24.95" hidden="1" customHeight="1">
      <c r="A55" s="172" t="s">
        <v>489</v>
      </c>
      <c r="B55" s="172" t="s">
        <v>413</v>
      </c>
      <c r="C55" s="95" t="s">
        <v>532</v>
      </c>
      <c r="D55" s="100"/>
      <c r="E55" s="184">
        <v>0</v>
      </c>
      <c r="F55" s="189">
        <v>0</v>
      </c>
      <c r="G55" s="189"/>
      <c r="H55" s="104"/>
      <c r="I55" s="48"/>
      <c r="J55" s="49"/>
    </row>
    <row r="56" spans="1:10" ht="24.95" hidden="1" customHeight="1">
      <c r="A56" s="172"/>
      <c r="B56" s="120" t="s">
        <v>490</v>
      </c>
      <c r="C56" s="101">
        <v>60</v>
      </c>
      <c r="D56" s="100"/>
      <c r="E56" s="191">
        <f>SUM(E52:E55)</f>
        <v>0</v>
      </c>
      <c r="F56" s="191">
        <f t="shared" ref="F56:H56" si="5">SUM(F52:F55)</f>
        <v>0</v>
      </c>
      <c r="G56" s="191">
        <f>SUM(G52:G55)</f>
        <v>0</v>
      </c>
      <c r="H56" s="105">
        <f t="shared" si="5"/>
        <v>0</v>
      </c>
      <c r="I56" s="49"/>
      <c r="J56" s="49"/>
    </row>
    <row r="57" spans="1:10" ht="24.95" customHeight="1">
      <c r="A57" s="120" t="s">
        <v>491</v>
      </c>
      <c r="B57" s="98" t="s">
        <v>493</v>
      </c>
      <c r="C57" s="95" t="s">
        <v>74</v>
      </c>
      <c r="D57" s="100">
        <v>32</v>
      </c>
      <c r="E57" s="185">
        <v>2784007667</v>
      </c>
      <c r="F57" s="185">
        <v>2290992672</v>
      </c>
      <c r="G57" s="185">
        <v>6832242583</v>
      </c>
      <c r="H57" s="90">
        <v>6045627529</v>
      </c>
    </row>
    <row r="58" spans="1:10" ht="24.95" customHeight="1">
      <c r="A58" s="120" t="s">
        <v>492</v>
      </c>
      <c r="B58" s="98" t="s">
        <v>495</v>
      </c>
      <c r="C58" s="101">
        <v>70</v>
      </c>
      <c r="D58" s="100"/>
      <c r="E58" s="191">
        <f>E25+E49-E43-E56-E57</f>
        <v>-1125007670</v>
      </c>
      <c r="F58" s="191">
        <f t="shared" ref="F58:H58" si="6">F25+F49-F43-F56-F57</f>
        <v>-5592913837</v>
      </c>
      <c r="G58" s="191">
        <f t="shared" si="6"/>
        <v>13249352490</v>
      </c>
      <c r="H58" s="191">
        <f t="shared" si="6"/>
        <v>2775385442</v>
      </c>
    </row>
    <row r="59" spans="1:10" ht="24.95" customHeight="1">
      <c r="A59" s="120" t="s">
        <v>494</v>
      </c>
      <c r="B59" s="98" t="s">
        <v>497</v>
      </c>
      <c r="C59" s="100"/>
      <c r="D59" s="100"/>
      <c r="E59" s="188"/>
      <c r="F59" s="189"/>
      <c r="G59" s="189"/>
      <c r="H59" s="47"/>
    </row>
    <row r="60" spans="1:10" ht="24" customHeight="1">
      <c r="A60" s="172">
        <v>7.1</v>
      </c>
      <c r="B60" s="172" t="s">
        <v>498</v>
      </c>
      <c r="C60" s="95" t="s">
        <v>75</v>
      </c>
      <c r="D60" s="100"/>
      <c r="E60" s="184">
        <v>3637036</v>
      </c>
      <c r="F60" s="184">
        <v>780113</v>
      </c>
      <c r="G60" s="184">
        <v>10191581</v>
      </c>
      <c r="H60" s="93">
        <v>1242442</v>
      </c>
    </row>
    <row r="61" spans="1:10" ht="24" customHeight="1">
      <c r="A61" s="172">
        <v>7.2</v>
      </c>
      <c r="B61" s="172" t="s">
        <v>407</v>
      </c>
      <c r="C61" s="95" t="s">
        <v>76</v>
      </c>
      <c r="D61" s="100"/>
      <c r="E61" s="184">
        <v>48836054</v>
      </c>
      <c r="F61" s="184">
        <v>268200000</v>
      </c>
      <c r="G61" s="184">
        <v>178205285</v>
      </c>
      <c r="H61" s="93">
        <v>397800000</v>
      </c>
      <c r="J61" s="182"/>
    </row>
    <row r="62" spans="1:10" ht="24.75" customHeight="1">
      <c r="A62" s="172"/>
      <c r="B62" s="120" t="s">
        <v>499</v>
      </c>
      <c r="C62" s="101">
        <v>80</v>
      </c>
      <c r="D62" s="100"/>
      <c r="E62" s="191">
        <f>E60-E61</f>
        <v>-45199018</v>
      </c>
      <c r="F62" s="185">
        <f t="shared" ref="F62:H62" si="7">F60-F61</f>
        <v>-267419887</v>
      </c>
      <c r="G62" s="185">
        <f t="shared" si="7"/>
        <v>-168013704</v>
      </c>
      <c r="H62" s="90">
        <f t="shared" si="7"/>
        <v>-396557558</v>
      </c>
    </row>
    <row r="63" spans="1:10" ht="38.25">
      <c r="A63" s="120" t="s">
        <v>496</v>
      </c>
      <c r="B63" s="98" t="s">
        <v>501</v>
      </c>
      <c r="C63" s="101">
        <v>90</v>
      </c>
      <c r="D63" s="100"/>
      <c r="E63" s="191">
        <f>E58+E62</f>
        <v>-1170206688</v>
      </c>
      <c r="F63" s="191">
        <f>F58+F62</f>
        <v>-5860333724</v>
      </c>
      <c r="G63" s="191">
        <f>G58+G62</f>
        <v>13081338786</v>
      </c>
      <c r="H63" s="191">
        <f>H58+H62</f>
        <v>2378827884</v>
      </c>
    </row>
    <row r="64" spans="1:10">
      <c r="A64" s="172">
        <v>8.1</v>
      </c>
      <c r="B64" s="172" t="s">
        <v>502</v>
      </c>
      <c r="C64" s="95">
        <v>91</v>
      </c>
      <c r="D64" s="100"/>
      <c r="E64" s="162">
        <f>E63-E65</f>
        <v>-1458501688</v>
      </c>
      <c r="F64" s="162">
        <f>F63-F65</f>
        <v>1235196776</v>
      </c>
      <c r="G64" s="162">
        <f>G63-G65</f>
        <v>12439953286</v>
      </c>
      <c r="H64" s="162">
        <f>H63-H65</f>
        <v>9520622884</v>
      </c>
      <c r="I64" s="48"/>
      <c r="J64" s="48">
        <f>H63-H64-H65</f>
        <v>0</v>
      </c>
    </row>
    <row r="65" spans="1:10">
      <c r="A65" s="172" t="s">
        <v>503</v>
      </c>
      <c r="B65" s="172" t="s">
        <v>504</v>
      </c>
      <c r="C65" s="95">
        <v>92</v>
      </c>
      <c r="D65" s="100"/>
      <c r="E65" s="162">
        <v>288295000</v>
      </c>
      <c r="F65" s="80">
        <f>F13-F29</f>
        <v>-7095530500</v>
      </c>
      <c r="G65" s="80">
        <v>641385500</v>
      </c>
      <c r="H65" s="42">
        <v>-7141795000</v>
      </c>
      <c r="I65" s="182"/>
      <c r="J65" s="182">
        <f>G63-G64-G65</f>
        <v>0</v>
      </c>
    </row>
    <row r="66" spans="1:10">
      <c r="A66" s="120" t="s">
        <v>500</v>
      </c>
      <c r="B66" s="98" t="s">
        <v>506</v>
      </c>
      <c r="C66" s="101">
        <v>100</v>
      </c>
      <c r="D66" s="100"/>
      <c r="E66" s="191">
        <v>0</v>
      </c>
      <c r="F66" s="80">
        <v>0</v>
      </c>
      <c r="G66" s="189">
        <f>G67</f>
        <v>1330591128</v>
      </c>
      <c r="H66" s="42"/>
      <c r="J66" s="182">
        <f>F63-F64-F65</f>
        <v>0</v>
      </c>
    </row>
    <row r="67" spans="1:10">
      <c r="A67" s="172">
        <v>9.1</v>
      </c>
      <c r="B67" s="172" t="s">
        <v>507</v>
      </c>
      <c r="C67" s="95" t="s">
        <v>77</v>
      </c>
      <c r="D67" s="100">
        <v>36</v>
      </c>
      <c r="E67" s="184">
        <v>0</v>
      </c>
      <c r="F67" s="80">
        <v>0</v>
      </c>
      <c r="G67" s="80">
        <v>1330591128</v>
      </c>
      <c r="H67" s="42"/>
      <c r="J67" s="182">
        <f>E63-E64-E65</f>
        <v>0</v>
      </c>
    </row>
    <row r="68" spans="1:10" ht="12.75" customHeight="1">
      <c r="A68" s="172">
        <v>9.1999999999999993</v>
      </c>
      <c r="B68" s="172" t="s">
        <v>508</v>
      </c>
      <c r="C68" s="95" t="s">
        <v>78</v>
      </c>
      <c r="D68" s="100"/>
      <c r="E68" s="184">
        <v>0</v>
      </c>
      <c r="F68" s="80">
        <v>0</v>
      </c>
      <c r="G68" s="80"/>
      <c r="H68" s="42"/>
    </row>
    <row r="69" spans="1:10" ht="24.95" customHeight="1">
      <c r="A69" s="120" t="s">
        <v>505</v>
      </c>
      <c r="B69" s="98" t="s">
        <v>510</v>
      </c>
      <c r="C69" s="107" t="s">
        <v>7</v>
      </c>
      <c r="D69" s="100"/>
      <c r="E69" s="191">
        <f>E63-E66</f>
        <v>-1170206688</v>
      </c>
      <c r="F69" s="191">
        <f>F63-F66</f>
        <v>-5860333724</v>
      </c>
      <c r="G69" s="191">
        <f>G63-G67</f>
        <v>11750747658</v>
      </c>
      <c r="H69" s="105">
        <f t="shared" ref="H69" si="8">H63-H66</f>
        <v>2378827884</v>
      </c>
    </row>
    <row r="70" spans="1:10" ht="25.5" hidden="1" customHeight="1">
      <c r="A70" s="172" t="s">
        <v>511</v>
      </c>
      <c r="B70" s="172" t="s">
        <v>512</v>
      </c>
      <c r="C70" s="100">
        <v>201</v>
      </c>
      <c r="D70" s="100"/>
      <c r="E70" s="106">
        <f>E69</f>
        <v>-1170206688</v>
      </c>
      <c r="F70" s="106">
        <f t="shared" ref="F70:H70" si="9">F69</f>
        <v>-5860333724</v>
      </c>
      <c r="G70" s="106">
        <f t="shared" si="9"/>
        <v>11750747658</v>
      </c>
      <c r="H70" s="106">
        <f t="shared" si="9"/>
        <v>2378827884</v>
      </c>
      <c r="J70" s="182">
        <f>F70-E70</f>
        <v>-4690127036</v>
      </c>
    </row>
    <row r="71" spans="1:10" ht="25.5" hidden="1" customHeight="1">
      <c r="A71" s="172" t="s">
        <v>513</v>
      </c>
      <c r="B71" s="172" t="s">
        <v>514</v>
      </c>
      <c r="C71" s="100">
        <v>202</v>
      </c>
      <c r="D71" s="100"/>
      <c r="E71" s="106">
        <v>0</v>
      </c>
      <c r="F71" s="42">
        <v>0</v>
      </c>
      <c r="G71" s="42"/>
      <c r="H71" s="42"/>
      <c r="J71" s="201">
        <f>F70/J70</f>
        <v>1.2495042626815536</v>
      </c>
    </row>
    <row r="72" spans="1:10" ht="25.5" hidden="1" customHeight="1">
      <c r="A72" s="120" t="s">
        <v>515</v>
      </c>
      <c r="B72" s="98" t="s">
        <v>516</v>
      </c>
      <c r="C72" s="100"/>
      <c r="D72" s="100"/>
      <c r="E72" s="102"/>
      <c r="F72" s="42"/>
      <c r="G72" s="42"/>
      <c r="H72" s="42"/>
    </row>
    <row r="73" spans="1:10" ht="25.5" hidden="1" customHeight="1">
      <c r="A73" s="172" t="s">
        <v>517</v>
      </c>
      <c r="B73" s="172" t="s">
        <v>518</v>
      </c>
      <c r="C73" s="100">
        <v>301</v>
      </c>
      <c r="D73" s="100"/>
      <c r="E73" s="106">
        <v>0</v>
      </c>
      <c r="F73" s="42">
        <v>0</v>
      </c>
      <c r="G73" s="42"/>
      <c r="H73" s="42"/>
    </row>
    <row r="74" spans="1:10" ht="25.5" hidden="1" customHeight="1">
      <c r="A74" s="172" t="s">
        <v>519</v>
      </c>
      <c r="B74" s="172" t="s">
        <v>520</v>
      </c>
      <c r="C74" s="100">
        <v>302</v>
      </c>
      <c r="D74" s="100"/>
      <c r="E74" s="106">
        <v>0</v>
      </c>
      <c r="F74" s="42">
        <v>0</v>
      </c>
      <c r="G74" s="42"/>
      <c r="H74" s="42"/>
    </row>
    <row r="75" spans="1:10" ht="38.25" hidden="1" customHeight="1">
      <c r="A75" s="172" t="s">
        <v>521</v>
      </c>
      <c r="B75" s="172" t="s">
        <v>522</v>
      </c>
      <c r="C75" s="100">
        <v>303</v>
      </c>
      <c r="D75" s="100"/>
      <c r="E75" s="106">
        <v>0</v>
      </c>
      <c r="F75" s="42">
        <v>0</v>
      </c>
      <c r="G75" s="42"/>
      <c r="H75" s="42"/>
    </row>
    <row r="76" spans="1:10" ht="25.5" hidden="1" customHeight="1">
      <c r="A76" s="172" t="s">
        <v>523</v>
      </c>
      <c r="B76" s="172" t="s">
        <v>524</v>
      </c>
      <c r="C76" s="100">
        <v>304</v>
      </c>
      <c r="D76" s="100"/>
      <c r="E76" s="106">
        <v>0</v>
      </c>
      <c r="F76" s="65">
        <v>0</v>
      </c>
      <c r="G76" s="65"/>
      <c r="H76" s="108"/>
    </row>
    <row r="77" spans="1:10" ht="25.5" hidden="1" customHeight="1">
      <c r="A77" s="172" t="s">
        <v>525</v>
      </c>
      <c r="B77" s="172" t="s">
        <v>526</v>
      </c>
      <c r="C77" s="100">
        <v>305</v>
      </c>
      <c r="D77" s="100"/>
      <c r="E77" s="106">
        <v>0</v>
      </c>
      <c r="F77" s="42">
        <v>0</v>
      </c>
      <c r="G77" s="42"/>
      <c r="H77" s="42"/>
    </row>
    <row r="78" spans="1:10" ht="25.5" hidden="1" customHeight="1">
      <c r="A78" s="172" t="s">
        <v>527</v>
      </c>
      <c r="B78" s="172" t="s">
        <v>528</v>
      </c>
      <c r="C78" s="100">
        <v>306</v>
      </c>
      <c r="D78" s="100"/>
      <c r="E78" s="106">
        <v>0</v>
      </c>
      <c r="F78" s="42">
        <v>0</v>
      </c>
      <c r="G78" s="42"/>
      <c r="H78" s="42"/>
    </row>
    <row r="79" spans="1:10" s="24" customFormat="1" ht="13.5" hidden="1" customHeight="1">
      <c r="A79" s="172"/>
      <c r="B79" s="120" t="s">
        <v>79</v>
      </c>
      <c r="C79" s="101">
        <v>400</v>
      </c>
      <c r="D79" s="100"/>
      <c r="E79" s="105">
        <v>0</v>
      </c>
      <c r="F79" s="109">
        <v>0</v>
      </c>
      <c r="G79" s="110"/>
      <c r="H79" s="111"/>
    </row>
    <row r="80" spans="1:10" s="24" customFormat="1" ht="13.5" hidden="1" customHeight="1">
      <c r="A80" s="172"/>
      <c r="B80" s="172" t="s">
        <v>80</v>
      </c>
      <c r="C80" s="100">
        <v>401</v>
      </c>
      <c r="D80" s="100"/>
      <c r="E80" s="106">
        <v>0</v>
      </c>
      <c r="F80" s="109">
        <v>0</v>
      </c>
      <c r="G80" s="112"/>
      <c r="H80" s="112"/>
    </row>
    <row r="81" spans="1:8" s="24" customFormat="1" ht="25.5" hidden="1" customHeight="1">
      <c r="A81" s="172"/>
      <c r="B81" s="172" t="s">
        <v>529</v>
      </c>
      <c r="C81" s="100">
        <v>402</v>
      </c>
      <c r="D81" s="100"/>
      <c r="E81" s="106">
        <v>0</v>
      </c>
      <c r="F81" s="109">
        <v>0</v>
      </c>
      <c r="G81" s="113"/>
      <c r="H81" s="113"/>
    </row>
    <row r="82" spans="1:8" s="24" customFormat="1" ht="24.95" customHeight="1">
      <c r="A82" s="120" t="s">
        <v>509</v>
      </c>
      <c r="B82" s="98" t="s">
        <v>530</v>
      </c>
      <c r="C82" s="101">
        <v>500</v>
      </c>
      <c r="D82" s="100"/>
      <c r="E82" s="102"/>
      <c r="F82" s="109"/>
      <c r="G82" s="114"/>
      <c r="H82" s="114"/>
    </row>
    <row r="83" spans="1:8" ht="18" customHeight="1">
      <c r="A83" s="172">
        <v>11.1</v>
      </c>
      <c r="B83" s="172" t="s">
        <v>531</v>
      </c>
      <c r="C83" s="100">
        <v>501</v>
      </c>
      <c r="D83" s="100"/>
      <c r="E83" s="115">
        <f>E70/16000000</f>
        <v>-73.137917999999999</v>
      </c>
      <c r="F83" s="115">
        <f>F70/16000000</f>
        <v>-366.27085775</v>
      </c>
      <c r="G83" s="183">
        <f>G70/16000000</f>
        <v>734.42172862500001</v>
      </c>
      <c r="H83" s="183">
        <f>H70/16000000</f>
        <v>148.67674274999999</v>
      </c>
    </row>
    <row r="86" spans="1:8" hidden="1">
      <c r="E86" s="73">
        <f>E64/16000000</f>
        <v>-91.156355500000004</v>
      </c>
      <c r="F86" s="73">
        <f t="shared" ref="F86:H86" si="10">F64/16000000</f>
        <v>77.1997985</v>
      </c>
      <c r="G86" s="73">
        <f t="shared" si="10"/>
        <v>777.497080375</v>
      </c>
      <c r="H86" s="73">
        <f t="shared" si="10"/>
        <v>595.03893025000002</v>
      </c>
    </row>
    <row r="88" spans="1:8" ht="13.5">
      <c r="B88" s="21"/>
      <c r="C88" s="21"/>
      <c r="D88" s="22"/>
      <c r="E88" s="21"/>
      <c r="H88" s="23" t="s">
        <v>1065</v>
      </c>
    </row>
    <row r="89" spans="1:8" ht="13.5">
      <c r="B89" s="25" t="s">
        <v>375</v>
      </c>
      <c r="D89" s="27"/>
      <c r="E89" s="26" t="str">
        <f>[1]Menu!$A$13</f>
        <v>Kế toán trưởng</v>
      </c>
      <c r="G89" s="514" t="s">
        <v>1042</v>
      </c>
      <c r="H89" s="514"/>
    </row>
    <row r="90" spans="1:8" ht="13.5">
      <c r="B90" s="30"/>
      <c r="D90" s="88"/>
      <c r="E90" s="30"/>
      <c r="G90" s="30"/>
      <c r="H90" s="30"/>
    </row>
    <row r="91" spans="1:8" ht="13.5">
      <c r="B91" s="30"/>
      <c r="D91" s="88"/>
      <c r="E91" s="30"/>
      <c r="G91" s="30"/>
      <c r="H91" s="30"/>
    </row>
    <row r="92" spans="1:8" ht="13.5">
      <c r="B92" s="30"/>
      <c r="D92" s="88"/>
      <c r="E92" s="30"/>
      <c r="G92" s="30"/>
      <c r="H92" s="30"/>
    </row>
    <row r="93" spans="1:8" ht="13.5">
      <c r="B93" s="32" t="s">
        <v>376</v>
      </c>
      <c r="D93" s="88"/>
      <c r="E93" s="87" t="s">
        <v>376</v>
      </c>
      <c r="G93" s="507" t="s">
        <v>377</v>
      </c>
      <c r="H93" s="507"/>
    </row>
    <row r="94" spans="1:8" ht="13.5">
      <c r="B94" s="28" t="s">
        <v>1066</v>
      </c>
      <c r="C94" s="522" t="s">
        <v>759</v>
      </c>
      <c r="D94" s="522"/>
      <c r="E94" s="522"/>
      <c r="F94" s="522"/>
      <c r="G94" s="508" t="s">
        <v>1043</v>
      </c>
      <c r="H94" s="508"/>
    </row>
    <row r="95" spans="1:8">
      <c r="E95" s="73"/>
      <c r="F95" s="73"/>
      <c r="G95" s="73"/>
      <c r="H95" s="73"/>
    </row>
    <row r="97" spans="5:8">
      <c r="F97" s="48"/>
    </row>
    <row r="98" spans="5:8">
      <c r="F98" s="182"/>
    </row>
    <row r="99" spans="5:8">
      <c r="E99" s="48"/>
    </row>
    <row r="100" spans="5:8">
      <c r="E100" s="182"/>
    </row>
    <row r="102" spans="5:8">
      <c r="E102" s="48"/>
    </row>
    <row r="103" spans="5:8">
      <c r="E103" s="182"/>
    </row>
    <row r="107" spans="5:8" hidden="1">
      <c r="E107" s="73">
        <f>E64/16000000</f>
        <v>-91.156355500000004</v>
      </c>
      <c r="F107" s="73">
        <f>F64/16000000</f>
        <v>77.1997985</v>
      </c>
      <c r="G107" s="73">
        <f>G64/16000000</f>
        <v>777.497080375</v>
      </c>
      <c r="H107" s="73">
        <f>H64/16000000</f>
        <v>595.03893025000002</v>
      </c>
    </row>
  </sheetData>
  <protectedRanges>
    <protectedRange sqref="D11:D34" name="Range1_1"/>
    <protectedRange sqref="F53 F48 G50:G55 H53 H48 E12:E32 F25:H25 G26 G42 G44:G48 G57 G65:G68 G71:G78 F69:H70 F56:H56 G12:G24 G28:H41 G60:G61 E50:E78 F58:H59 E33:F33 F43:H43 F27:H27 E34:E48 F62:H64" name="Range1_2"/>
    <protectedRange sqref="F44:F47 F54:F55 F57 H54 H57 F28:F32 H26 H50:H52 F50:F52 F60:F61 H65:H68 F65:F68 F26 H42 H44:H47 H71:H78 F71:F78 F12:F24 H60:H61 F34:F42 H12:H24" name="Range1_3"/>
  </protectedRanges>
  <mergeCells count="16">
    <mergeCell ref="C94:F94"/>
    <mergeCell ref="G89:H89"/>
    <mergeCell ref="G93:H93"/>
    <mergeCell ref="G94:H94"/>
    <mergeCell ref="F1:H1"/>
    <mergeCell ref="F2:H3"/>
    <mergeCell ref="F9:F10"/>
    <mergeCell ref="G9:H9"/>
    <mergeCell ref="B6:H6"/>
    <mergeCell ref="B7:H7"/>
    <mergeCell ref="C9:C10"/>
    <mergeCell ref="D9:D10"/>
    <mergeCell ref="A9:B9"/>
    <mergeCell ref="A42:B42"/>
    <mergeCell ref="E9:E10"/>
    <mergeCell ref="A4:B4"/>
  </mergeCells>
  <dataValidations count="1">
    <dataValidation type="whole" operator="lessThanOrEqual" allowBlank="1" showInputMessage="1" showErrorMessage="1" sqref="E12:H48 E50:H78">
      <formula1>1000000000000000</formula1>
    </dataValidation>
  </dataValidations>
  <pageMargins left="0.51" right="0.21" top="0.26" bottom="0.15" header="0.3" footer="0.3"/>
  <pageSetup scale="86"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dimension ref="A1:G168"/>
  <sheetViews>
    <sheetView topLeftCell="A114" workbookViewId="0">
      <selection activeCell="D90" sqref="D90"/>
    </sheetView>
  </sheetViews>
  <sheetFormatPr defaultRowHeight="12.75"/>
  <cols>
    <col min="1" max="1" width="52.42578125" style="37" customWidth="1"/>
    <col min="2" max="2" width="7.85546875" style="58" customWidth="1"/>
    <col min="3" max="3" width="9.140625" style="37" customWidth="1"/>
    <col min="4" max="4" width="18.7109375" style="37" customWidth="1"/>
    <col min="5" max="5" width="20.140625" style="37" customWidth="1"/>
    <col min="6" max="6" width="27.42578125" style="37" customWidth="1"/>
    <col min="7" max="7" width="15.7109375" style="37" bestFit="1" customWidth="1"/>
    <col min="8" max="16384" width="9.140625" style="37"/>
  </cols>
  <sheetData>
    <row r="1" spans="1:5" s="3" customFormat="1" ht="13.5">
      <c r="A1" s="510" t="s">
        <v>672</v>
      </c>
      <c r="B1" s="510"/>
      <c r="C1" s="523" t="s">
        <v>840</v>
      </c>
      <c r="D1" s="523"/>
      <c r="E1" s="523"/>
    </row>
    <row r="2" spans="1:5" s="3" customFormat="1" ht="12.75" customHeight="1">
      <c r="A2" s="163" t="s">
        <v>1050</v>
      </c>
      <c r="B2" s="5"/>
      <c r="C2" s="524" t="s">
        <v>839</v>
      </c>
      <c r="D2" s="524"/>
      <c r="E2" s="524"/>
    </row>
    <row r="3" spans="1:5" s="3" customFormat="1">
      <c r="A3" s="20" t="str">
        <f>BCTHTC!A3</f>
        <v>BÁO CÁO TÀI CHÍNH QÚY IV NĂM 2017</v>
      </c>
      <c r="B3" s="194"/>
      <c r="C3" s="524"/>
      <c r="D3" s="524"/>
      <c r="E3" s="524"/>
    </row>
    <row r="4" spans="1:5" s="3" customFormat="1" ht="12">
      <c r="A4" s="511" t="s">
        <v>1051</v>
      </c>
      <c r="B4" s="511"/>
      <c r="C4" s="194"/>
      <c r="D4" s="194"/>
      <c r="E4" s="194"/>
    </row>
    <row r="5" spans="1:5" s="8" customFormat="1" ht="6" customHeight="1">
      <c r="A5" s="50"/>
      <c r="B5" s="50"/>
      <c r="C5" s="51"/>
      <c r="D5" s="50"/>
      <c r="E5" s="50"/>
    </row>
    <row r="6" spans="1:5" ht="18.75">
      <c r="A6" s="531" t="s">
        <v>60</v>
      </c>
      <c r="B6" s="531"/>
      <c r="C6" s="531"/>
      <c r="D6" s="531"/>
      <c r="E6" s="531"/>
    </row>
    <row r="7" spans="1:5" ht="16.5" customHeight="1">
      <c r="A7" s="513" t="s">
        <v>1058</v>
      </c>
      <c r="B7" s="513"/>
      <c r="C7" s="513"/>
      <c r="D7" s="513"/>
      <c r="E7" s="513"/>
    </row>
    <row r="8" spans="1:5" ht="14.25">
      <c r="A8" s="52"/>
      <c r="B8" s="52"/>
      <c r="C8" s="52"/>
      <c r="D8" s="52"/>
      <c r="E8" s="52"/>
    </row>
    <row r="9" spans="1:5">
      <c r="A9" s="535" t="s">
        <v>196</v>
      </c>
      <c r="B9" s="536" t="s">
        <v>6</v>
      </c>
      <c r="C9" s="529" t="s">
        <v>8</v>
      </c>
      <c r="D9" s="529" t="s">
        <v>1049</v>
      </c>
      <c r="E9" s="529"/>
    </row>
    <row r="10" spans="1:5">
      <c r="A10" s="535"/>
      <c r="B10" s="536"/>
      <c r="C10" s="529"/>
      <c r="D10" s="466" t="s">
        <v>378</v>
      </c>
      <c r="E10" s="489" t="s">
        <v>1057</v>
      </c>
    </row>
    <row r="11" spans="1:5">
      <c r="A11" s="128" t="s">
        <v>27</v>
      </c>
      <c r="B11" s="135"/>
      <c r="C11" s="210"/>
      <c r="D11" s="90"/>
      <c r="E11" s="205"/>
    </row>
    <row r="12" spans="1:5">
      <c r="A12" s="211" t="s">
        <v>770</v>
      </c>
      <c r="B12" s="212" t="s">
        <v>9</v>
      </c>
      <c r="C12" s="213"/>
      <c r="D12" s="214">
        <f>BCKQHĐ!G63</f>
        <v>13081338786</v>
      </c>
      <c r="E12" s="206">
        <f>BCKQHĐ!H69</f>
        <v>2378827884</v>
      </c>
    </row>
    <row r="13" spans="1:5">
      <c r="A13" s="54" t="s">
        <v>652</v>
      </c>
      <c r="B13" s="212" t="s">
        <v>13</v>
      </c>
      <c r="C13" s="213"/>
      <c r="D13" s="491">
        <f>SUM(D14:D20)</f>
        <v>1387214964</v>
      </c>
      <c r="E13" s="47">
        <f>SUM(E14:E20)</f>
        <v>1481965299</v>
      </c>
    </row>
    <row r="14" spans="1:5">
      <c r="A14" s="150" t="s">
        <v>653</v>
      </c>
      <c r="B14" s="215" t="s">
        <v>61</v>
      </c>
      <c r="C14" s="216"/>
      <c r="D14" s="483">
        <v>1525214964</v>
      </c>
      <c r="E14" s="217">
        <v>1481965299</v>
      </c>
    </row>
    <row r="15" spans="1:5" hidden="1">
      <c r="A15" s="150" t="s">
        <v>654</v>
      </c>
      <c r="B15" s="215" t="s">
        <v>62</v>
      </c>
      <c r="C15" s="216"/>
      <c r="D15" s="492"/>
      <c r="E15" s="42"/>
    </row>
    <row r="16" spans="1:5" hidden="1">
      <c r="A16" s="151" t="s">
        <v>771</v>
      </c>
      <c r="B16" s="215" t="s">
        <v>29</v>
      </c>
      <c r="C16" s="216"/>
      <c r="D16" s="217">
        <v>0</v>
      </c>
      <c r="E16" s="205"/>
    </row>
    <row r="17" spans="1:6" hidden="1">
      <c r="A17" s="151" t="s">
        <v>772</v>
      </c>
      <c r="B17" s="218">
        <v>6</v>
      </c>
      <c r="C17" s="216"/>
      <c r="D17" s="217">
        <v>0</v>
      </c>
      <c r="E17" s="205"/>
      <c r="F17" s="48"/>
    </row>
    <row r="18" spans="1:6">
      <c r="A18" s="150" t="s">
        <v>773</v>
      </c>
      <c r="B18" s="218">
        <v>7</v>
      </c>
      <c r="C18" s="216"/>
      <c r="D18" s="217">
        <v>-138000000</v>
      </c>
      <c r="E18" s="207">
        <v>0</v>
      </c>
      <c r="F18" s="49"/>
    </row>
    <row r="19" spans="1:6" hidden="1">
      <c r="A19" s="150" t="s">
        <v>655</v>
      </c>
      <c r="B19" s="218">
        <v>8</v>
      </c>
      <c r="C19" s="216"/>
      <c r="D19" s="217">
        <v>0</v>
      </c>
      <c r="E19" s="208"/>
      <c r="F19" s="48"/>
    </row>
    <row r="20" spans="1:6" hidden="1">
      <c r="A20" s="150" t="s">
        <v>656</v>
      </c>
      <c r="B20" s="218">
        <v>9</v>
      </c>
      <c r="C20" s="213"/>
      <c r="D20" s="217"/>
      <c r="E20" s="205"/>
      <c r="F20" s="48"/>
    </row>
    <row r="21" spans="1:6">
      <c r="A21" s="128" t="s">
        <v>657</v>
      </c>
      <c r="B21" s="219">
        <v>10</v>
      </c>
      <c r="C21" s="216"/>
      <c r="D21" s="214">
        <f>SUM(D22:D28)</f>
        <v>736864500</v>
      </c>
      <c r="E21" s="214">
        <f>SUM(E22:E28)</f>
        <v>7141795000</v>
      </c>
      <c r="F21" s="48"/>
    </row>
    <row r="22" spans="1:6" ht="25.5">
      <c r="A22" s="150" t="s">
        <v>774</v>
      </c>
      <c r="B22" s="218">
        <v>11</v>
      </c>
      <c r="C22" s="216"/>
      <c r="D22" s="217">
        <v>736864500</v>
      </c>
      <c r="E22" s="42">
        <f>BCKQHĐ!H27</f>
        <v>7141795000</v>
      </c>
      <c r="F22" s="48"/>
    </row>
    <row r="23" spans="1:6" ht="25.5" hidden="1">
      <c r="A23" s="150" t="s">
        <v>806</v>
      </c>
      <c r="B23" s="218">
        <v>12</v>
      </c>
      <c r="C23" s="220"/>
      <c r="D23" s="217">
        <v>0</v>
      </c>
      <c r="E23" s="205">
        <v>0</v>
      </c>
    </row>
    <row r="24" spans="1:6" hidden="1">
      <c r="A24" s="150" t="s">
        <v>807</v>
      </c>
      <c r="B24" s="218">
        <v>13</v>
      </c>
      <c r="C24" s="220"/>
      <c r="D24" s="217">
        <v>0</v>
      </c>
      <c r="E24" s="205">
        <v>0</v>
      </c>
    </row>
    <row r="25" spans="1:6" ht="25.5" hidden="1">
      <c r="A25" s="150" t="s">
        <v>808</v>
      </c>
      <c r="B25" s="218">
        <v>14</v>
      </c>
      <c r="C25" s="220"/>
      <c r="D25" s="217">
        <v>0</v>
      </c>
      <c r="E25" s="205">
        <v>0</v>
      </c>
    </row>
    <row r="26" spans="1:6" hidden="1">
      <c r="A26" s="150" t="s">
        <v>809</v>
      </c>
      <c r="B26" s="218">
        <v>15</v>
      </c>
      <c r="C26" s="216"/>
      <c r="D26" s="217">
        <v>0</v>
      </c>
      <c r="E26" s="205">
        <v>0</v>
      </c>
    </row>
    <row r="27" spans="1:6" ht="25.5" hidden="1">
      <c r="A27" s="150" t="s">
        <v>810</v>
      </c>
      <c r="B27" s="218">
        <v>16</v>
      </c>
      <c r="C27" s="216"/>
      <c r="D27" s="217">
        <v>0</v>
      </c>
      <c r="E27" s="205">
        <v>0</v>
      </c>
    </row>
    <row r="28" spans="1:6">
      <c r="A28" s="150" t="s">
        <v>775</v>
      </c>
      <c r="B28" s="218">
        <v>17</v>
      </c>
      <c r="C28" s="216"/>
      <c r="D28" s="217">
        <v>0</v>
      </c>
      <c r="E28" s="205">
        <v>0</v>
      </c>
    </row>
    <row r="29" spans="1:6">
      <c r="A29" s="128" t="s">
        <v>658</v>
      </c>
      <c r="B29" s="219">
        <v>18</v>
      </c>
      <c r="C29" s="216"/>
      <c r="D29" s="206">
        <f>SUM(D30:D32)</f>
        <v>-1378250000</v>
      </c>
      <c r="E29" s="206">
        <f>SUM(E30:E32)</f>
        <v>0</v>
      </c>
    </row>
    <row r="30" spans="1:6" ht="25.5">
      <c r="A30" s="151" t="s">
        <v>811</v>
      </c>
      <c r="B30" s="218">
        <v>19</v>
      </c>
      <c r="C30" s="221"/>
      <c r="D30" s="217">
        <v>-1378250000</v>
      </c>
      <c r="E30" s="205">
        <v>0</v>
      </c>
    </row>
    <row r="31" spans="1:6" ht="25.5" hidden="1">
      <c r="A31" s="150" t="s">
        <v>812</v>
      </c>
      <c r="B31" s="218">
        <v>20</v>
      </c>
      <c r="C31" s="221"/>
      <c r="D31" s="217">
        <v>0</v>
      </c>
      <c r="E31" s="205">
        <v>0</v>
      </c>
    </row>
    <row r="32" spans="1:6" hidden="1">
      <c r="A32" s="151" t="s">
        <v>776</v>
      </c>
      <c r="B32" s="218">
        <v>21</v>
      </c>
      <c r="C32" s="213"/>
      <c r="D32" s="217">
        <v>0</v>
      </c>
      <c r="E32" s="205">
        <v>0</v>
      </c>
    </row>
    <row r="33" spans="1:6" ht="25.5">
      <c r="A33" s="211" t="s">
        <v>777</v>
      </c>
      <c r="B33" s="219">
        <v>30</v>
      </c>
      <c r="C33" s="222"/>
      <c r="D33" s="209">
        <f>SUM(D34:D53)</f>
        <v>15305972620</v>
      </c>
      <c r="E33" s="209">
        <f>SUM(E34:E53)</f>
        <v>-73843719563</v>
      </c>
    </row>
    <row r="34" spans="1:6">
      <c r="A34" s="151" t="s">
        <v>813</v>
      </c>
      <c r="B34" s="218">
        <v>31</v>
      </c>
      <c r="C34" s="223"/>
      <c r="D34" s="217"/>
      <c r="E34" s="205">
        <v>0</v>
      </c>
    </row>
    <row r="35" spans="1:6">
      <c r="A35" s="151" t="s">
        <v>778</v>
      </c>
      <c r="B35" s="218">
        <v>32</v>
      </c>
      <c r="C35" s="222"/>
      <c r="D35" s="217">
        <v>-22883250000</v>
      </c>
      <c r="E35" s="205">
        <v>-65100000000</v>
      </c>
    </row>
    <row r="36" spans="1:6">
      <c r="A36" s="152" t="s">
        <v>659</v>
      </c>
      <c r="B36" s="218">
        <v>33</v>
      </c>
      <c r="C36" s="222"/>
      <c r="D36" s="217">
        <v>41337382649</v>
      </c>
      <c r="E36" s="205">
        <v>-9153063261</v>
      </c>
    </row>
    <row r="37" spans="1:6" hidden="1">
      <c r="A37" s="151" t="s">
        <v>779</v>
      </c>
      <c r="B37" s="218">
        <v>34</v>
      </c>
      <c r="C37" s="223"/>
      <c r="D37" s="217">
        <v>0</v>
      </c>
      <c r="E37" s="205">
        <v>0</v>
      </c>
    </row>
    <row r="38" spans="1:6" hidden="1">
      <c r="A38" s="152" t="s">
        <v>814</v>
      </c>
      <c r="B38" s="218">
        <v>35</v>
      </c>
      <c r="C38" s="223"/>
      <c r="D38" s="217">
        <v>0</v>
      </c>
      <c r="E38" s="205">
        <v>0</v>
      </c>
    </row>
    <row r="39" spans="1:6" ht="25.5">
      <c r="A39" s="152" t="s">
        <v>815</v>
      </c>
      <c r="B39" s="218">
        <v>36</v>
      </c>
      <c r="C39" s="223"/>
      <c r="D39" s="217">
        <v>-1212152766</v>
      </c>
      <c r="E39" s="205">
        <v>-1762852622</v>
      </c>
    </row>
    <row r="40" spans="1:6" ht="13.5">
      <c r="A40" s="152" t="s">
        <v>780</v>
      </c>
      <c r="B40" s="218">
        <v>37</v>
      </c>
      <c r="C40" s="224"/>
      <c r="D40" s="217">
        <v>-125720953</v>
      </c>
      <c r="E40" s="205">
        <v>-280738439</v>
      </c>
    </row>
    <row r="41" spans="1:6" ht="13.5">
      <c r="A41" s="152" t="s">
        <v>781</v>
      </c>
      <c r="B41" s="218">
        <v>38</v>
      </c>
      <c r="C41" s="224"/>
      <c r="D41" s="217">
        <v>0</v>
      </c>
      <c r="E41" s="205">
        <v>0</v>
      </c>
    </row>
    <row r="42" spans="1:6">
      <c r="A42" s="152" t="s">
        <v>782</v>
      </c>
      <c r="B42" s="218">
        <v>39</v>
      </c>
      <c r="C42" s="135"/>
      <c r="D42" s="217">
        <v>-26817406</v>
      </c>
      <c r="E42" s="205">
        <v>197875621</v>
      </c>
    </row>
    <row r="43" spans="1:6">
      <c r="A43" s="151" t="s">
        <v>783</v>
      </c>
      <c r="B43" s="218">
        <v>40</v>
      </c>
      <c r="C43" s="135"/>
      <c r="D43" s="217">
        <v>-23024000</v>
      </c>
      <c r="E43" s="205">
        <v>4000000</v>
      </c>
    </row>
    <row r="44" spans="1:6">
      <c r="A44" s="151" t="s">
        <v>816</v>
      </c>
      <c r="B44" s="218">
        <v>41</v>
      </c>
      <c r="C44" s="135"/>
      <c r="D44" s="217">
        <v>-288185651</v>
      </c>
      <c r="E44" s="205">
        <v>317016709</v>
      </c>
      <c r="F44" s="49"/>
    </row>
    <row r="45" spans="1:6">
      <c r="A45" s="151" t="s">
        <v>817</v>
      </c>
      <c r="B45" s="218">
        <v>42</v>
      </c>
      <c r="C45" s="135"/>
      <c r="D45" s="217">
        <v>-548851808</v>
      </c>
      <c r="E45" s="205">
        <v>155831178</v>
      </c>
    </row>
    <row r="46" spans="1:6">
      <c r="A46" s="151" t="s">
        <v>818</v>
      </c>
      <c r="B46" s="218">
        <v>45</v>
      </c>
      <c r="C46" s="135"/>
      <c r="D46" s="217">
        <v>821310403</v>
      </c>
      <c r="E46" s="205">
        <v>-393608206</v>
      </c>
    </row>
    <row r="47" spans="1:6">
      <c r="A47" s="151" t="s">
        <v>819</v>
      </c>
      <c r="B47" s="218">
        <v>46</v>
      </c>
      <c r="C47" s="225"/>
      <c r="D47" s="217">
        <v>43109622</v>
      </c>
      <c r="E47" s="205">
        <v>-43554550</v>
      </c>
    </row>
    <row r="48" spans="1:6" ht="25.5">
      <c r="A48" s="151" t="s">
        <v>820</v>
      </c>
      <c r="B48" s="218">
        <v>47</v>
      </c>
      <c r="C48" s="225"/>
      <c r="D48" s="217">
        <v>-174193598</v>
      </c>
      <c r="E48" s="205">
        <v>85633503</v>
      </c>
    </row>
    <row r="49" spans="1:6">
      <c r="A49" s="151" t="s">
        <v>821</v>
      </c>
      <c r="B49" s="218">
        <v>48</v>
      </c>
      <c r="C49" s="225"/>
      <c r="D49" s="217">
        <v>403889012</v>
      </c>
      <c r="E49" s="205">
        <v>2004374174</v>
      </c>
    </row>
    <row r="50" spans="1:6">
      <c r="A50" s="151" t="s">
        <v>822</v>
      </c>
      <c r="B50" s="218">
        <v>49</v>
      </c>
      <c r="C50" s="225"/>
      <c r="D50" s="217">
        <v>0</v>
      </c>
      <c r="E50" s="205">
        <v>0</v>
      </c>
    </row>
    <row r="51" spans="1:6">
      <c r="A51" s="151" t="s">
        <v>823</v>
      </c>
      <c r="B51" s="218">
        <v>50</v>
      </c>
      <c r="C51" s="225"/>
      <c r="D51" s="217">
        <v>-1313956791</v>
      </c>
      <c r="E51" s="205">
        <v>1015265514</v>
      </c>
    </row>
    <row r="52" spans="1:6">
      <c r="A52" s="153" t="s">
        <v>194</v>
      </c>
      <c r="B52" s="218">
        <v>51</v>
      </c>
      <c r="C52" s="227"/>
      <c r="D52" s="217">
        <v>0</v>
      </c>
      <c r="E52" s="205">
        <v>0</v>
      </c>
    </row>
    <row r="53" spans="1:6">
      <c r="A53" s="153" t="s">
        <v>195</v>
      </c>
      <c r="B53" s="218">
        <v>52</v>
      </c>
      <c r="C53" s="225"/>
      <c r="D53" s="217">
        <v>-703566093</v>
      </c>
      <c r="E53" s="205">
        <v>-889899184</v>
      </c>
    </row>
    <row r="54" spans="1:6" ht="13.5">
      <c r="A54" s="154" t="s">
        <v>38</v>
      </c>
      <c r="B54" s="228">
        <v>60</v>
      </c>
      <c r="C54" s="229"/>
      <c r="D54" s="230">
        <f>D33+D13+D12+D21+D29</f>
        <v>29133140870</v>
      </c>
      <c r="E54" s="230">
        <f>E33+E13+E12+E21+E29</f>
        <v>-62841131380</v>
      </c>
    </row>
    <row r="55" spans="1:6" ht="13.5">
      <c r="A55" s="128" t="s">
        <v>39</v>
      </c>
      <c r="B55" s="228"/>
      <c r="C55" s="225"/>
      <c r="D55" s="226"/>
      <c r="E55" s="80"/>
    </row>
    <row r="56" spans="1:6">
      <c r="A56" s="153" t="s">
        <v>784</v>
      </c>
      <c r="B56" s="218">
        <v>61</v>
      </c>
      <c r="C56" s="229"/>
      <c r="D56" s="217"/>
      <c r="E56" s="80">
        <v>-900413019</v>
      </c>
    </row>
    <row r="57" spans="1:6" ht="25.5" hidden="1">
      <c r="A57" s="153" t="s">
        <v>785</v>
      </c>
      <c r="B57" s="218">
        <v>62</v>
      </c>
      <c r="C57" s="225"/>
      <c r="D57" s="226">
        <v>0</v>
      </c>
      <c r="E57" s="76">
        <v>0</v>
      </c>
      <c r="F57" s="49"/>
    </row>
    <row r="58" spans="1:6" ht="25.5" hidden="1">
      <c r="A58" s="153" t="s">
        <v>660</v>
      </c>
      <c r="B58" s="218">
        <v>63</v>
      </c>
      <c r="C58" s="225"/>
      <c r="D58" s="226">
        <v>0</v>
      </c>
      <c r="E58" s="42">
        <v>0</v>
      </c>
    </row>
    <row r="59" spans="1:6" ht="25.5" hidden="1">
      <c r="A59" s="155" t="s">
        <v>661</v>
      </c>
      <c r="B59" s="218">
        <v>64</v>
      </c>
      <c r="C59" s="225"/>
      <c r="D59" s="226">
        <v>0</v>
      </c>
      <c r="E59" s="83">
        <v>0</v>
      </c>
    </row>
    <row r="60" spans="1:6" ht="25.5">
      <c r="A60" s="153" t="s">
        <v>786</v>
      </c>
      <c r="B60" s="218">
        <v>65</v>
      </c>
      <c r="C60" s="225"/>
      <c r="D60" s="464">
        <v>138000000</v>
      </c>
      <c r="E60" s="80">
        <v>0</v>
      </c>
    </row>
    <row r="61" spans="1:6" ht="13.5">
      <c r="A61" s="156" t="s">
        <v>46</v>
      </c>
      <c r="B61" s="228">
        <v>70</v>
      </c>
      <c r="C61" s="225"/>
      <c r="D61" s="47">
        <f>SUM(D56:D60)</f>
        <v>138000000</v>
      </c>
      <c r="E61" s="47">
        <f>SUM(E56:E60)</f>
        <v>-900413019</v>
      </c>
    </row>
    <row r="62" spans="1:6">
      <c r="A62" s="128" t="s">
        <v>47</v>
      </c>
      <c r="B62" s="92"/>
      <c r="C62" s="225"/>
      <c r="D62" s="231"/>
      <c r="E62" s="189"/>
      <c r="F62" s="49"/>
    </row>
    <row r="63" spans="1:6">
      <c r="A63" s="153" t="s">
        <v>48</v>
      </c>
      <c r="B63" s="218">
        <v>71</v>
      </c>
      <c r="C63" s="225"/>
      <c r="D63" s="226">
        <v>0</v>
      </c>
      <c r="E63" s="80">
        <v>0</v>
      </c>
    </row>
    <row r="64" spans="1:6" ht="25.5" hidden="1">
      <c r="A64" s="153" t="s">
        <v>787</v>
      </c>
      <c r="B64" s="218">
        <v>72</v>
      </c>
      <c r="C64" s="225"/>
      <c r="D64" s="226">
        <v>0</v>
      </c>
      <c r="E64" s="80">
        <v>0</v>
      </c>
    </row>
    <row r="65" spans="1:6">
      <c r="A65" s="152" t="s">
        <v>662</v>
      </c>
      <c r="B65" s="218">
        <v>73</v>
      </c>
      <c r="C65" s="225"/>
      <c r="D65" s="484">
        <v>1123803880503</v>
      </c>
      <c r="E65" s="490">
        <v>645810964550</v>
      </c>
    </row>
    <row r="66" spans="1:6" hidden="1">
      <c r="A66" s="152" t="s">
        <v>788</v>
      </c>
      <c r="B66" s="218" t="s">
        <v>789</v>
      </c>
      <c r="C66" s="225"/>
      <c r="D66" s="226"/>
      <c r="E66" s="195"/>
    </row>
    <row r="67" spans="1:6" hidden="1">
      <c r="A67" s="152" t="s">
        <v>790</v>
      </c>
      <c r="B67" s="218" t="s">
        <v>791</v>
      </c>
      <c r="C67" s="225"/>
      <c r="D67" s="226"/>
      <c r="E67" s="189"/>
    </row>
    <row r="68" spans="1:6" hidden="1">
      <c r="A68" s="152" t="s">
        <v>663</v>
      </c>
      <c r="B68" s="218">
        <v>74</v>
      </c>
      <c r="C68" s="225"/>
      <c r="D68" s="226"/>
      <c r="E68" s="80"/>
    </row>
    <row r="69" spans="1:6" hidden="1">
      <c r="A69" s="152" t="s">
        <v>416</v>
      </c>
      <c r="B69" s="232" t="s">
        <v>792</v>
      </c>
      <c r="C69" s="225"/>
      <c r="D69" s="226"/>
      <c r="E69" s="237"/>
    </row>
    <row r="70" spans="1:6" hidden="1">
      <c r="A70" s="152" t="s">
        <v>417</v>
      </c>
      <c r="B70" s="218" t="s">
        <v>793</v>
      </c>
      <c r="C70" s="225"/>
      <c r="D70" s="226"/>
      <c r="E70" s="80"/>
    </row>
    <row r="71" spans="1:6">
      <c r="A71" s="152" t="s">
        <v>794</v>
      </c>
      <c r="B71" s="232" t="s">
        <v>795</v>
      </c>
      <c r="C71" s="225"/>
      <c r="D71" s="484">
        <v>-1153030649189</v>
      </c>
      <c r="E71" s="490">
        <v>-611959195864</v>
      </c>
    </row>
    <row r="72" spans="1:6" hidden="1">
      <c r="A72" s="157" t="s">
        <v>153</v>
      </c>
      <c r="B72" s="232">
        <v>75</v>
      </c>
      <c r="C72" s="225"/>
      <c r="D72" s="226"/>
      <c r="E72" s="80"/>
    </row>
    <row r="73" spans="1:6" hidden="1">
      <c r="A73" s="153" t="s">
        <v>796</v>
      </c>
      <c r="B73" s="218">
        <v>76</v>
      </c>
      <c r="C73" s="225"/>
      <c r="D73" s="226">
        <v>0</v>
      </c>
      <c r="E73" s="237">
        <v>0</v>
      </c>
    </row>
    <row r="74" spans="1:6" ht="20.25" customHeight="1">
      <c r="A74" s="156" t="s">
        <v>54</v>
      </c>
      <c r="B74" s="228">
        <v>80</v>
      </c>
      <c r="C74" s="225"/>
      <c r="D74" s="230">
        <f>SUM(D62:D73)</f>
        <v>-29226768686</v>
      </c>
      <c r="E74" s="47">
        <f>SUM(E63:E73)</f>
        <v>33851768686</v>
      </c>
    </row>
    <row r="75" spans="1:6">
      <c r="A75" s="128" t="s">
        <v>797</v>
      </c>
      <c r="B75" s="219">
        <v>90</v>
      </c>
      <c r="C75" s="225"/>
      <c r="D75" s="233">
        <f>D61+D54+D74</f>
        <v>44372184</v>
      </c>
      <c r="E75" s="233">
        <f>E61+E54+E74</f>
        <v>-29889775713</v>
      </c>
      <c r="F75" s="48"/>
    </row>
    <row r="76" spans="1:6">
      <c r="A76" s="211" t="s">
        <v>798</v>
      </c>
      <c r="B76" s="219">
        <v>101</v>
      </c>
      <c r="C76" s="225"/>
      <c r="D76" s="233">
        <f>D77+D78</f>
        <v>47283738</v>
      </c>
      <c r="E76" s="233">
        <f>E77+E78</f>
        <v>29937059451</v>
      </c>
      <c r="F76" s="49"/>
    </row>
    <row r="77" spans="1:6">
      <c r="A77" s="151" t="s">
        <v>799</v>
      </c>
      <c r="B77" s="218" t="s">
        <v>800</v>
      </c>
      <c r="C77" s="225"/>
      <c r="D77" s="226">
        <v>47283738</v>
      </c>
      <c r="E77" s="226">
        <v>37059451</v>
      </c>
      <c r="F77" s="49"/>
    </row>
    <row r="78" spans="1:6">
      <c r="A78" s="151" t="s">
        <v>664</v>
      </c>
      <c r="B78" s="218" t="s">
        <v>801</v>
      </c>
      <c r="C78" s="225"/>
      <c r="D78" s="226"/>
      <c r="E78" s="226">
        <v>29900000000</v>
      </c>
      <c r="F78" s="49"/>
    </row>
    <row r="79" spans="1:6">
      <c r="A79" s="151" t="s">
        <v>802</v>
      </c>
      <c r="B79" s="218">
        <v>102</v>
      </c>
      <c r="C79" s="225"/>
      <c r="D79" s="226"/>
      <c r="E79" s="42"/>
    </row>
    <row r="80" spans="1:6">
      <c r="A80" s="128" t="s">
        <v>803</v>
      </c>
      <c r="B80" s="219">
        <v>103</v>
      </c>
      <c r="C80" s="225"/>
      <c r="D80" s="354">
        <f>ROUND(D76+D75,0)+D83</f>
        <v>91655922</v>
      </c>
      <c r="E80" s="354">
        <f>ROUND(E76+E75,0)+E83</f>
        <v>47283738</v>
      </c>
      <c r="F80" s="49"/>
    </row>
    <row r="81" spans="1:7">
      <c r="A81" s="151" t="s">
        <v>799</v>
      </c>
      <c r="B81" s="218" t="s">
        <v>804</v>
      </c>
      <c r="C81" s="225"/>
      <c r="D81" s="464">
        <f>BCTHTC!D15</f>
        <v>91655922</v>
      </c>
      <c r="E81" s="490">
        <f>BCTHTC!E15</f>
        <v>47283738</v>
      </c>
    </row>
    <row r="82" spans="1:7">
      <c r="A82" s="151" t="s">
        <v>664</v>
      </c>
      <c r="B82" s="218" t="s">
        <v>805</v>
      </c>
      <c r="C82" s="225"/>
      <c r="D82" s="226">
        <f>BCTHTC!D16</f>
        <v>0</v>
      </c>
      <c r="E82" s="205">
        <v>0</v>
      </c>
    </row>
    <row r="83" spans="1:7">
      <c r="A83" s="57" t="s">
        <v>802</v>
      </c>
      <c r="B83" s="234">
        <v>104</v>
      </c>
      <c r="C83" s="235"/>
      <c r="D83" s="236">
        <v>0</v>
      </c>
      <c r="E83" s="206">
        <v>0</v>
      </c>
      <c r="F83" s="82"/>
    </row>
    <row r="84" spans="1:7" ht="25.5" customHeight="1">
      <c r="A84" s="532" t="s">
        <v>665</v>
      </c>
      <c r="B84" s="533"/>
      <c r="C84" s="533"/>
      <c r="D84" s="533"/>
      <c r="E84" s="534"/>
    </row>
    <row r="85" spans="1:7">
      <c r="A85" s="467"/>
      <c r="B85" s="468"/>
      <c r="C85" s="468"/>
      <c r="D85" s="468"/>
      <c r="E85" s="469"/>
    </row>
    <row r="86" spans="1:7">
      <c r="A86" s="535" t="s">
        <v>196</v>
      </c>
      <c r="B86" s="536" t="s">
        <v>6</v>
      </c>
      <c r="C86" s="529" t="s">
        <v>8</v>
      </c>
      <c r="D86" s="529" t="s">
        <v>1049</v>
      </c>
      <c r="E86" s="529"/>
    </row>
    <row r="87" spans="1:7">
      <c r="A87" s="535"/>
      <c r="B87" s="536"/>
      <c r="C87" s="529"/>
      <c r="D87" s="466" t="s">
        <v>378</v>
      </c>
      <c r="E87" s="466" t="s">
        <v>379</v>
      </c>
    </row>
    <row r="88" spans="1:7">
      <c r="A88" s="134" t="s">
        <v>168</v>
      </c>
      <c r="B88" s="135"/>
      <c r="C88" s="41"/>
      <c r="D88" s="76"/>
      <c r="E88" s="75"/>
    </row>
    <row r="89" spans="1:7">
      <c r="A89" s="136" t="s">
        <v>169</v>
      </c>
      <c r="B89" s="137" t="s">
        <v>9</v>
      </c>
      <c r="C89" s="41"/>
      <c r="D89" s="196">
        <f>6294410203700</f>
        <v>6294410203700</v>
      </c>
      <c r="E89" s="196">
        <v>4607074411700</v>
      </c>
      <c r="G89" s="49"/>
    </row>
    <row r="90" spans="1:7">
      <c r="A90" s="136" t="s">
        <v>170</v>
      </c>
      <c r="B90" s="137" t="s">
        <v>13</v>
      </c>
      <c r="C90" s="41"/>
      <c r="D90" s="196">
        <v>-5809189199900</v>
      </c>
      <c r="E90" s="196">
        <v>-4583283899200</v>
      </c>
    </row>
    <row r="91" spans="1:7" hidden="1">
      <c r="A91" s="136" t="s">
        <v>666</v>
      </c>
      <c r="B91" s="137" t="s">
        <v>61</v>
      </c>
      <c r="C91" s="41"/>
      <c r="D91" s="42"/>
      <c r="E91" s="42"/>
    </row>
    <row r="92" spans="1:7" hidden="1">
      <c r="A92" s="136" t="s">
        <v>667</v>
      </c>
      <c r="B92" s="137" t="s">
        <v>62</v>
      </c>
      <c r="C92" s="41"/>
      <c r="D92" s="47"/>
      <c r="E92" s="47"/>
    </row>
    <row r="93" spans="1:7" hidden="1">
      <c r="A93" s="136" t="s">
        <v>824</v>
      </c>
      <c r="B93" s="137" t="s">
        <v>29</v>
      </c>
      <c r="C93" s="41"/>
      <c r="D93" s="42"/>
      <c r="E93" s="42"/>
    </row>
    <row r="94" spans="1:7" hidden="1">
      <c r="A94" s="136" t="s">
        <v>825</v>
      </c>
      <c r="B94" s="137" t="s">
        <v>30</v>
      </c>
      <c r="C94" s="41"/>
      <c r="D94" s="42"/>
      <c r="E94" s="42"/>
    </row>
    <row r="95" spans="1:7" ht="25.5">
      <c r="A95" s="136" t="s">
        <v>826</v>
      </c>
      <c r="B95" s="137" t="s">
        <v>31</v>
      </c>
      <c r="C95" s="41"/>
      <c r="D95" s="196">
        <v>8807091632662</v>
      </c>
      <c r="E95" s="42">
        <v>6573212250172</v>
      </c>
      <c r="F95" s="49"/>
    </row>
    <row r="96" spans="1:7">
      <c r="A96" s="138" t="s">
        <v>827</v>
      </c>
      <c r="B96" s="137" t="s">
        <v>32</v>
      </c>
      <c r="C96" s="41"/>
      <c r="D96" s="196">
        <v>-9251164283166</v>
      </c>
      <c r="E96" s="42">
        <v>-6656159462080</v>
      </c>
    </row>
    <row r="97" spans="1:7" ht="25.5" hidden="1">
      <c r="A97" s="139" t="s">
        <v>828</v>
      </c>
      <c r="B97" s="137" t="s">
        <v>33</v>
      </c>
      <c r="C97" s="41"/>
      <c r="D97" s="80"/>
      <c r="E97" s="80"/>
    </row>
    <row r="98" spans="1:7" hidden="1">
      <c r="A98" s="140" t="s">
        <v>829</v>
      </c>
      <c r="B98" s="137" t="s">
        <v>14</v>
      </c>
      <c r="C98" s="41"/>
      <c r="D98" s="42"/>
      <c r="E98" s="42"/>
    </row>
    <row r="99" spans="1:7">
      <c r="A99" s="140" t="s">
        <v>830</v>
      </c>
      <c r="B99" s="137" t="s">
        <v>15</v>
      </c>
      <c r="C99" s="41"/>
      <c r="D99" s="42">
        <f>-(BCKQHĐ!G22+452778884-658499837)</f>
        <v>-1192178294</v>
      </c>
      <c r="E99" s="42">
        <f>-(BCKQHĐ!H22+252040445-452778884)</f>
        <v>-760290888</v>
      </c>
    </row>
    <row r="100" spans="1:7" hidden="1">
      <c r="A100" s="140" t="s">
        <v>668</v>
      </c>
      <c r="B100" s="137" t="s">
        <v>34</v>
      </c>
      <c r="C100" s="41"/>
      <c r="D100" s="42"/>
      <c r="E100" s="42"/>
    </row>
    <row r="101" spans="1:7" hidden="1">
      <c r="A101" s="140" t="s">
        <v>181</v>
      </c>
      <c r="B101" s="137" t="s">
        <v>35</v>
      </c>
      <c r="C101" s="41"/>
      <c r="D101" s="42"/>
      <c r="E101" s="42"/>
    </row>
    <row r="102" spans="1:7" s="20" customFormat="1">
      <c r="A102" s="140" t="s">
        <v>831</v>
      </c>
      <c r="B102" s="137" t="s">
        <v>36</v>
      </c>
      <c r="C102" s="54"/>
      <c r="D102" s="42">
        <v>12177937411</v>
      </c>
      <c r="E102" s="42">
        <v>21440988181</v>
      </c>
      <c r="F102" s="84"/>
    </row>
    <row r="103" spans="1:7">
      <c r="A103" s="140" t="s">
        <v>832</v>
      </c>
      <c r="B103" s="137" t="s">
        <v>37</v>
      </c>
      <c r="C103" s="41"/>
      <c r="D103" s="42">
        <v>-12177937411</v>
      </c>
      <c r="E103" s="42">
        <v>-21440988181</v>
      </c>
      <c r="F103" s="49"/>
    </row>
    <row r="104" spans="1:7" ht="13.5">
      <c r="A104" s="141" t="s">
        <v>418</v>
      </c>
      <c r="B104" s="142" t="s">
        <v>16</v>
      </c>
      <c r="C104" s="41"/>
      <c r="D104" s="178">
        <f>SUM(D89:D103)</f>
        <v>39956175002</v>
      </c>
      <c r="E104" s="178">
        <f>SUM(E89:E103)</f>
        <v>-59916990296</v>
      </c>
      <c r="F104" s="49"/>
      <c r="G104" s="49"/>
    </row>
    <row r="105" spans="1:7">
      <c r="A105" s="143" t="s">
        <v>185</v>
      </c>
      <c r="B105" s="144" t="s">
        <v>18</v>
      </c>
      <c r="C105" s="41"/>
      <c r="D105" s="47">
        <f>D106</f>
        <v>29039273952</v>
      </c>
      <c r="E105" s="47">
        <f>E106</f>
        <v>88956264248</v>
      </c>
      <c r="F105" s="48"/>
      <c r="G105" s="49"/>
    </row>
    <row r="106" spans="1:7">
      <c r="A106" s="140" t="s">
        <v>669</v>
      </c>
      <c r="B106" s="145" t="s">
        <v>19</v>
      </c>
      <c r="C106" s="41"/>
      <c r="D106" s="47">
        <f>D107+D109+D110+D108</f>
        <v>29039273952</v>
      </c>
      <c r="E106" s="47">
        <f>E107+E109+E110</f>
        <v>88956264248</v>
      </c>
      <c r="F106" s="49"/>
      <c r="G106" s="49"/>
    </row>
    <row r="107" spans="1:7" ht="25.5">
      <c r="A107" s="146" t="s">
        <v>833</v>
      </c>
      <c r="B107" s="145" t="s">
        <v>20</v>
      </c>
      <c r="C107" s="41"/>
      <c r="D107" s="42">
        <v>10398691693</v>
      </c>
      <c r="E107" s="42">
        <v>74004359254</v>
      </c>
      <c r="F107" s="49"/>
    </row>
    <row r="108" spans="1:7">
      <c r="A108" s="146" t="s">
        <v>190</v>
      </c>
      <c r="B108" s="145">
        <v>33</v>
      </c>
      <c r="C108" s="41"/>
      <c r="D108" s="42">
        <v>10463137835</v>
      </c>
      <c r="E108" s="42"/>
      <c r="F108" s="49"/>
    </row>
    <row r="109" spans="1:7">
      <c r="A109" s="146" t="s">
        <v>189</v>
      </c>
      <c r="B109" s="145">
        <v>34</v>
      </c>
      <c r="C109" s="41"/>
      <c r="D109" s="42">
        <v>8177444424</v>
      </c>
      <c r="E109" s="42">
        <v>14950125885</v>
      </c>
      <c r="F109" s="49"/>
    </row>
    <row r="110" spans="1:7" ht="25.5">
      <c r="A110" s="146" t="s">
        <v>834</v>
      </c>
      <c r="B110" s="145">
        <v>35</v>
      </c>
      <c r="C110" s="41"/>
      <c r="D110" s="42"/>
      <c r="E110" s="42">
        <v>1779109</v>
      </c>
      <c r="F110" s="48"/>
    </row>
    <row r="111" spans="1:7">
      <c r="A111" s="146" t="s">
        <v>160</v>
      </c>
      <c r="B111" s="145">
        <v>36</v>
      </c>
      <c r="C111" s="41"/>
      <c r="D111" s="41"/>
      <c r="E111" s="41"/>
      <c r="F111" s="48"/>
    </row>
    <row r="112" spans="1:7" s="24" customFormat="1" ht="17.25" hidden="1" customHeight="1">
      <c r="A112" s="146" t="s">
        <v>670</v>
      </c>
      <c r="B112" s="145">
        <v>37</v>
      </c>
      <c r="C112" s="147"/>
      <c r="D112" s="175"/>
      <c r="E112" s="176"/>
    </row>
    <row r="113" spans="1:7" s="24" customFormat="1" ht="25.5">
      <c r="A113" s="143" t="s">
        <v>835</v>
      </c>
      <c r="B113" s="145" t="s">
        <v>21</v>
      </c>
      <c r="C113" s="148"/>
      <c r="D113" s="179">
        <f>D115+D116+D117</f>
        <v>68995448954</v>
      </c>
      <c r="E113" s="179">
        <f>E115+E116+E117</f>
        <v>29039273952</v>
      </c>
      <c r="F113" s="355"/>
      <c r="G113" s="29"/>
    </row>
    <row r="114" spans="1:7" s="24" customFormat="1" ht="13.5">
      <c r="A114" s="143" t="s">
        <v>836</v>
      </c>
      <c r="B114" s="149" t="s">
        <v>68</v>
      </c>
      <c r="C114" s="114"/>
      <c r="D114" s="179"/>
      <c r="E114" s="179"/>
      <c r="F114" s="180"/>
      <c r="G114" s="30"/>
    </row>
    <row r="115" spans="1:7" s="24" customFormat="1" ht="25.5">
      <c r="A115" s="140" t="s">
        <v>833</v>
      </c>
      <c r="B115" s="145" t="s">
        <v>69</v>
      </c>
      <c r="C115" s="114"/>
      <c r="D115" s="177">
        <f>BCTHTC!D181</f>
        <v>17891172318</v>
      </c>
      <c r="E115" s="76">
        <v>10398691693</v>
      </c>
      <c r="F115" s="197"/>
      <c r="G115" s="30"/>
    </row>
    <row r="116" spans="1:7" s="24" customFormat="1" ht="13.5">
      <c r="A116" s="146" t="s">
        <v>190</v>
      </c>
      <c r="B116" s="145" t="s">
        <v>70</v>
      </c>
      <c r="C116" s="148"/>
      <c r="D116" s="177">
        <f>BCTHTC!D183</f>
        <v>50002596846</v>
      </c>
      <c r="E116" s="42">
        <v>10463137835</v>
      </c>
      <c r="F116" s="35"/>
      <c r="G116" s="29"/>
    </row>
    <row r="117" spans="1:7">
      <c r="A117" s="146" t="s">
        <v>189</v>
      </c>
      <c r="B117" s="145" t="s">
        <v>71</v>
      </c>
      <c r="C117" s="41"/>
      <c r="D117" s="177">
        <f>BCTHTC!D184</f>
        <v>1101679790</v>
      </c>
      <c r="E117" s="76">
        <v>8177444424</v>
      </c>
    </row>
    <row r="118" spans="1:7" ht="25.5">
      <c r="A118" s="146" t="s">
        <v>834</v>
      </c>
      <c r="B118" s="145" t="s">
        <v>193</v>
      </c>
      <c r="C118" s="41"/>
      <c r="D118" s="42"/>
      <c r="E118" s="42"/>
    </row>
    <row r="119" spans="1:7">
      <c r="A119" s="146" t="s">
        <v>160</v>
      </c>
      <c r="B119" s="145" t="s">
        <v>837</v>
      </c>
      <c r="C119" s="41"/>
      <c r="D119" s="42"/>
      <c r="E119" s="42"/>
    </row>
    <row r="120" spans="1:7">
      <c r="A120" s="41" t="s">
        <v>670</v>
      </c>
      <c r="B120" s="158" t="s">
        <v>838</v>
      </c>
      <c r="C120" s="41"/>
      <c r="D120" s="41"/>
      <c r="E120" s="41"/>
    </row>
    <row r="123" spans="1:7" ht="13.5">
      <c r="A123" s="21"/>
      <c r="B123" s="21"/>
      <c r="C123" s="22"/>
      <c r="D123" s="21"/>
      <c r="E123" s="23" t="s">
        <v>1065</v>
      </c>
    </row>
    <row r="124" spans="1:7" ht="13.5">
      <c r="A124" s="25" t="s">
        <v>375</v>
      </c>
      <c r="B124" s="26" t="str">
        <f>[1]Menu!$A$13</f>
        <v>Kế toán trưởng</v>
      </c>
      <c r="C124" s="27"/>
      <c r="D124" s="514" t="s">
        <v>1042</v>
      </c>
      <c r="E124" s="514"/>
    </row>
    <row r="125" spans="1:7" ht="13.5">
      <c r="A125" s="30"/>
      <c r="B125" s="30"/>
      <c r="C125" s="193"/>
      <c r="D125" s="30"/>
      <c r="E125" s="30"/>
    </row>
    <row r="126" spans="1:7" ht="13.5">
      <c r="A126" s="30"/>
      <c r="B126" s="30"/>
      <c r="C126" s="193"/>
      <c r="D126" s="30"/>
      <c r="E126" s="30"/>
    </row>
    <row r="127" spans="1:7" ht="13.5">
      <c r="A127" s="32" t="s">
        <v>376</v>
      </c>
      <c r="B127" s="192" t="s">
        <v>376</v>
      </c>
      <c r="C127" s="193"/>
      <c r="D127" s="507" t="s">
        <v>377</v>
      </c>
      <c r="E127" s="507"/>
    </row>
    <row r="128" spans="1:7" ht="13.5">
      <c r="A128" s="28" t="s">
        <v>1066</v>
      </c>
      <c r="B128" s="493" t="s">
        <v>759</v>
      </c>
      <c r="C128" s="27"/>
      <c r="D128" s="508" t="s">
        <v>1043</v>
      </c>
      <c r="E128" s="508"/>
    </row>
    <row r="136" spans="4:5">
      <c r="D136" s="37" t="b">
        <f>D113=BCTHTC!D179</f>
        <v>1</v>
      </c>
      <c r="E136" s="37" t="b">
        <f>E104+E105=E113</f>
        <v>1</v>
      </c>
    </row>
    <row r="137" spans="4:5">
      <c r="D137" s="37" t="b">
        <f>D106=BCTHTC!E188</f>
        <v>1</v>
      </c>
    </row>
    <row r="139" spans="4:5">
      <c r="D139" s="37" t="b">
        <f>D104+D105=D113</f>
        <v>1</v>
      </c>
    </row>
    <row r="152" spans="4:5">
      <c r="D152" s="198"/>
      <c r="E152" s="198"/>
    </row>
    <row r="153" spans="4:5">
      <c r="D153" s="198"/>
      <c r="E153" s="198"/>
    </row>
    <row r="154" spans="4:5">
      <c r="D154" s="198"/>
      <c r="E154" s="198"/>
    </row>
    <row r="155" spans="4:5">
      <c r="D155" s="199"/>
      <c r="E155" s="198"/>
    </row>
    <row r="156" spans="4:5">
      <c r="D156" s="199"/>
      <c r="E156" s="198"/>
    </row>
    <row r="157" spans="4:5">
      <c r="D157" s="200"/>
      <c r="E157" s="198"/>
    </row>
    <row r="158" spans="4:5">
      <c r="D158" s="200"/>
      <c r="E158" s="198"/>
    </row>
    <row r="159" spans="4:5">
      <c r="D159" s="200"/>
      <c r="E159" s="198"/>
    </row>
    <row r="160" spans="4:5">
      <c r="D160" s="200"/>
      <c r="E160" s="198"/>
    </row>
    <row r="161" spans="4:5">
      <c r="D161" s="200"/>
      <c r="E161" s="198"/>
    </row>
    <row r="162" spans="4:5">
      <c r="D162" s="200"/>
      <c r="E162" s="198"/>
    </row>
    <row r="163" spans="4:5">
      <c r="D163" s="200"/>
      <c r="E163" s="198"/>
    </row>
    <row r="164" spans="4:5">
      <c r="D164" s="200"/>
      <c r="E164" s="198"/>
    </row>
    <row r="165" spans="4:5">
      <c r="D165" s="198"/>
      <c r="E165" s="198"/>
    </row>
    <row r="166" spans="4:5">
      <c r="D166" s="198"/>
      <c r="E166" s="198"/>
    </row>
    <row r="167" spans="4:5">
      <c r="D167" s="198"/>
      <c r="E167" s="198"/>
    </row>
    <row r="168" spans="4:5">
      <c r="D168" s="198"/>
      <c r="E168" s="198"/>
    </row>
  </sheetData>
  <protectedRanges>
    <protectedRange sqref="E66 E11 E63 E79:E81 E84:E86 E30:E31 E34 E95:E101 E107:E110 E68:E73 E88:E91 E59:E61 D61 D80 E9 E17:E20 E15 E22:E28" name="Range1_1_7"/>
    <protectedRange sqref="D55" name="Range1_1_1_1_1"/>
    <protectedRange sqref="E14 E16" name="Range1_1_2_1"/>
    <protectedRange sqref="E32" name="Range1_1_3_1"/>
    <protectedRange sqref="E35:E53" name="Range1_1_4_1"/>
    <protectedRange sqref="E56" name="Range1_1_5_1"/>
    <protectedRange sqref="E115" name="Range1_1_1"/>
    <protectedRange sqref="E117" name="Range1_1_1_2"/>
  </protectedRanges>
  <mergeCells count="18">
    <mergeCell ref="D124:E124"/>
    <mergeCell ref="D127:E127"/>
    <mergeCell ref="D128:E128"/>
    <mergeCell ref="A6:E6"/>
    <mergeCell ref="A84:E84"/>
    <mergeCell ref="A86:A87"/>
    <mergeCell ref="B86:B87"/>
    <mergeCell ref="C86:C87"/>
    <mergeCell ref="D86:E86"/>
    <mergeCell ref="A9:A10"/>
    <mergeCell ref="B9:B10"/>
    <mergeCell ref="C9:C10"/>
    <mergeCell ref="D9:E9"/>
    <mergeCell ref="A1:B1"/>
    <mergeCell ref="A4:B4"/>
    <mergeCell ref="A7:E7"/>
    <mergeCell ref="C2:E3"/>
    <mergeCell ref="C1:E1"/>
  </mergeCells>
  <dataValidations count="1">
    <dataValidation type="whole" operator="lessThanOrEqual" allowBlank="1" showInputMessage="1" showErrorMessage="1" sqref="D66 D78:E83 D76:E76 D11:E63 D72:D74 D88:E110 D68:D70 E65:E74 E115:E117">
      <formula1>1000000000000000</formula1>
    </dataValidation>
  </dataValidations>
  <pageMargins left="0.7" right="0.7" top="0.75" bottom="0.75" header="0.3" footer="0.3"/>
  <pageSetup scale="85" orientation="portrait" r:id="rId1"/>
</worksheet>
</file>

<file path=xl/worksheets/sheet4.xml><?xml version="1.0" encoding="utf-8"?>
<worksheet xmlns="http://schemas.openxmlformats.org/spreadsheetml/2006/main" xmlns:r="http://schemas.openxmlformats.org/officeDocument/2006/relationships">
  <dimension ref="A1:M28"/>
  <sheetViews>
    <sheetView workbookViewId="0">
      <selection activeCell="C16" sqref="C16"/>
    </sheetView>
  </sheetViews>
  <sheetFormatPr defaultRowHeight="12.75"/>
  <cols>
    <col min="1" max="1" width="29.140625" style="45" customWidth="1"/>
    <col min="2" max="2" width="6.7109375" style="45" customWidth="1"/>
    <col min="3" max="3" width="14.5703125" style="37" customWidth="1"/>
    <col min="4" max="4" width="16.7109375" style="37" customWidth="1"/>
    <col min="5" max="5" width="13.85546875" style="37" customWidth="1"/>
    <col min="6" max="6" width="14.140625" style="37" customWidth="1"/>
    <col min="7" max="7" width="12.7109375" style="64" customWidth="1"/>
    <col min="8" max="8" width="13.140625" style="37" customWidth="1"/>
    <col min="9" max="10" width="15.28515625" style="37" customWidth="1"/>
    <col min="11" max="11" width="15.5703125" style="37" bestFit="1" customWidth="1"/>
    <col min="12" max="16384" width="9.140625" style="37"/>
  </cols>
  <sheetData>
    <row r="1" spans="1:13" s="68" customFormat="1" ht="13.5">
      <c r="A1" s="29" t="s">
        <v>419</v>
      </c>
      <c r="B1" s="66"/>
      <c r="C1" s="66"/>
      <c r="D1" s="66"/>
      <c r="E1" s="66"/>
      <c r="F1" s="67"/>
      <c r="G1" s="67"/>
      <c r="H1" s="67"/>
      <c r="I1" s="360" t="s">
        <v>374</v>
      </c>
      <c r="J1" s="360"/>
      <c r="K1" s="360"/>
    </row>
    <row r="2" spans="1:13" s="68" customFormat="1" ht="13.5" customHeight="1">
      <c r="A2" s="163" t="s">
        <v>1050</v>
      </c>
      <c r="B2" s="70"/>
      <c r="C2" s="70"/>
      <c r="D2" s="70"/>
      <c r="E2" s="70"/>
      <c r="F2" s="71"/>
      <c r="G2" s="71"/>
      <c r="H2" s="512" t="s">
        <v>1032</v>
      </c>
      <c r="I2" s="512"/>
      <c r="J2" s="512"/>
      <c r="K2" s="59"/>
    </row>
    <row r="3" spans="1:13" s="68" customFormat="1" ht="13.5">
      <c r="A3" s="20" t="str">
        <f>BCTHTC!A3</f>
        <v>BÁO CÁO TÀI CHÍNH QÚY IV NĂM 2017</v>
      </c>
      <c r="B3" s="3"/>
      <c r="C3" s="70"/>
      <c r="D3" s="70"/>
      <c r="E3" s="70"/>
      <c r="F3" s="71"/>
      <c r="G3" s="71"/>
      <c r="H3" s="512"/>
      <c r="I3" s="512"/>
      <c r="J3" s="512"/>
      <c r="K3" s="59"/>
    </row>
    <row r="4" spans="1:13" s="68" customFormat="1" ht="13.5">
      <c r="A4" s="511" t="s">
        <v>1051</v>
      </c>
      <c r="B4" s="511"/>
      <c r="C4" s="70"/>
      <c r="D4" s="70"/>
      <c r="E4" s="70"/>
      <c r="F4" s="71"/>
      <c r="G4" s="71"/>
      <c r="H4" s="512"/>
      <c r="I4" s="512"/>
      <c r="J4" s="512"/>
      <c r="K4" s="3"/>
    </row>
    <row r="5" spans="1:13" ht="15.75">
      <c r="A5" s="526" t="s">
        <v>1031</v>
      </c>
      <c r="B5" s="526"/>
      <c r="C5" s="526"/>
      <c r="D5" s="526"/>
      <c r="E5" s="526"/>
      <c r="F5" s="526"/>
      <c r="G5" s="526"/>
      <c r="H5" s="526"/>
      <c r="I5" s="526"/>
      <c r="J5" s="526"/>
      <c r="K5" s="526"/>
    </row>
    <row r="6" spans="1:13" ht="15">
      <c r="A6" s="513" t="s">
        <v>1058</v>
      </c>
      <c r="B6" s="513"/>
      <c r="C6" s="513"/>
      <c r="D6" s="513"/>
      <c r="E6" s="513"/>
      <c r="F6" s="513"/>
      <c r="G6" s="513"/>
      <c r="H6" s="513"/>
      <c r="I6" s="513"/>
      <c r="J6" s="513"/>
      <c r="K6" s="513"/>
    </row>
    <row r="7" spans="1:13">
      <c r="A7" s="72"/>
      <c r="B7" s="72"/>
      <c r="C7" s="72"/>
      <c r="D7" s="72"/>
      <c r="E7" s="72"/>
      <c r="F7" s="72"/>
      <c r="G7" s="72"/>
      <c r="H7" s="72"/>
      <c r="I7" s="72"/>
      <c r="J7" s="72"/>
      <c r="K7" s="72"/>
    </row>
    <row r="8" spans="1:13" ht="16.5" customHeight="1">
      <c r="A8" s="537" t="s">
        <v>397</v>
      </c>
      <c r="B8" s="537" t="s">
        <v>8</v>
      </c>
      <c r="C8" s="537" t="s">
        <v>395</v>
      </c>
      <c r="D8" s="537"/>
      <c r="E8" s="537" t="s">
        <v>197</v>
      </c>
      <c r="F8" s="537"/>
      <c r="G8" s="537"/>
      <c r="H8" s="537"/>
      <c r="I8" s="537" t="s">
        <v>396</v>
      </c>
      <c r="J8" s="537"/>
    </row>
    <row r="9" spans="1:13" ht="18.75" customHeight="1">
      <c r="A9" s="537"/>
      <c r="B9" s="537"/>
      <c r="C9" s="538" t="s">
        <v>671</v>
      </c>
      <c r="D9" s="538" t="s">
        <v>769</v>
      </c>
      <c r="E9" s="539" t="s">
        <v>1063</v>
      </c>
      <c r="F9" s="540"/>
      <c r="G9" s="539" t="s">
        <v>1064</v>
      </c>
      <c r="H9" s="540"/>
      <c r="I9" s="541">
        <v>42735</v>
      </c>
      <c r="J9" s="542">
        <v>43100</v>
      </c>
    </row>
    <row r="10" spans="1:13" ht="18" customHeight="1">
      <c r="A10" s="537"/>
      <c r="B10" s="537"/>
      <c r="C10" s="538"/>
      <c r="D10" s="538"/>
      <c r="E10" s="159" t="s">
        <v>198</v>
      </c>
      <c r="F10" s="159" t="s">
        <v>199</v>
      </c>
      <c r="G10" s="159" t="s">
        <v>198</v>
      </c>
      <c r="H10" s="159" t="s">
        <v>199</v>
      </c>
      <c r="I10" s="541"/>
      <c r="J10" s="541"/>
    </row>
    <row r="11" spans="1:13" ht="18" customHeight="1">
      <c r="A11" s="543" t="s">
        <v>1055</v>
      </c>
      <c r="B11" s="544"/>
      <c r="C11" s="544"/>
      <c r="D11" s="544"/>
      <c r="E11" s="544"/>
      <c r="F11" s="544"/>
      <c r="G11" s="544"/>
      <c r="H11" s="544"/>
      <c r="I11" s="544"/>
      <c r="J11" s="545"/>
    </row>
    <row r="12" spans="1:13" ht="23.25" customHeight="1">
      <c r="A12" s="160" t="s">
        <v>5</v>
      </c>
      <c r="B12" s="161">
        <v>20</v>
      </c>
      <c r="C12" s="162">
        <v>160000000000</v>
      </c>
      <c r="D12" s="162">
        <v>160000000000</v>
      </c>
      <c r="E12" s="162">
        <v>0</v>
      </c>
      <c r="F12" s="162">
        <v>0</v>
      </c>
      <c r="G12" s="162">
        <v>0</v>
      </c>
      <c r="H12" s="162">
        <v>0</v>
      </c>
      <c r="I12" s="162">
        <f>C12+E12-F12</f>
        <v>160000000000</v>
      </c>
      <c r="J12" s="162">
        <f>D12+G12-H12</f>
        <v>160000000000</v>
      </c>
    </row>
    <row r="13" spans="1:13" ht="25.5">
      <c r="A13" s="140" t="s">
        <v>597</v>
      </c>
      <c r="B13" s="161">
        <v>20</v>
      </c>
      <c r="C13" s="162">
        <v>636000000</v>
      </c>
      <c r="D13" s="162">
        <v>636000000</v>
      </c>
      <c r="E13" s="162">
        <v>0</v>
      </c>
      <c r="F13" s="162">
        <v>0</v>
      </c>
      <c r="G13" s="162">
        <v>0</v>
      </c>
      <c r="H13" s="162">
        <v>0</v>
      </c>
      <c r="I13" s="162">
        <f>C13+E13-F13</f>
        <v>636000000</v>
      </c>
      <c r="J13" s="162">
        <f>D13+G13-H13</f>
        <v>636000000</v>
      </c>
    </row>
    <row r="14" spans="1:13" s="20" customFormat="1" ht="18" customHeight="1">
      <c r="A14" s="473" t="s">
        <v>599</v>
      </c>
      <c r="B14" s="474">
        <v>20</v>
      </c>
      <c r="C14" s="191">
        <f>C15+C16</f>
        <v>-17285989810</v>
      </c>
      <c r="D14" s="191">
        <f>D15+D16</f>
        <v>-14907161926</v>
      </c>
      <c r="E14" s="191">
        <f>E15-F16</f>
        <v>2378827884</v>
      </c>
      <c r="F14" s="191">
        <v>0</v>
      </c>
      <c r="G14" s="475">
        <f>G15+G16</f>
        <v>11750747658</v>
      </c>
      <c r="H14" s="191">
        <v>0</v>
      </c>
      <c r="I14" s="191">
        <f>C14+E14-F14</f>
        <v>-14907161926</v>
      </c>
      <c r="J14" s="191">
        <f>D14+G14-H14</f>
        <v>-3156414268</v>
      </c>
      <c r="M14" s="20" t="b">
        <f>J14=BCTHTC!D131</f>
        <v>1</v>
      </c>
    </row>
    <row r="15" spans="1:13" ht="18" customHeight="1">
      <c r="A15" s="160" t="s">
        <v>1053</v>
      </c>
      <c r="B15" s="161">
        <v>20</v>
      </c>
      <c r="C15" s="162">
        <v>-17025049550</v>
      </c>
      <c r="D15" s="162">
        <v>-7504426666</v>
      </c>
      <c r="E15" s="162">
        <f>BCKQHĐ!H64</f>
        <v>9520622884</v>
      </c>
      <c r="F15" s="162"/>
      <c r="G15" s="465">
        <f>BCKQHĐ!G64-BCKQHĐ!G67</f>
        <v>11109362158</v>
      </c>
      <c r="H15" s="162">
        <v>0</v>
      </c>
      <c r="I15" s="162">
        <f>C15+E15-F15</f>
        <v>-7504426666</v>
      </c>
      <c r="J15" s="162">
        <f>D15+G15-H15</f>
        <v>3604935492</v>
      </c>
      <c r="M15" s="37" t="b">
        <f>J15=BCTHTC!D132</f>
        <v>1</v>
      </c>
    </row>
    <row r="16" spans="1:13" ht="18" customHeight="1">
      <c r="A16" s="160" t="s">
        <v>1054</v>
      </c>
      <c r="B16" s="161">
        <v>21</v>
      </c>
      <c r="C16" s="162">
        <v>-260940260</v>
      </c>
      <c r="D16" s="162">
        <v>-7402735260</v>
      </c>
      <c r="E16" s="162">
        <f>BCKQHĐ!H71</f>
        <v>0</v>
      </c>
      <c r="F16" s="162">
        <f>-BCKQHĐ!H65</f>
        <v>7141795000</v>
      </c>
      <c r="G16" s="465">
        <f>BCKQHĐ!G65</f>
        <v>641385500</v>
      </c>
      <c r="H16" s="162">
        <v>0</v>
      </c>
      <c r="I16" s="162">
        <f>C16+E16-F16</f>
        <v>-7402735260</v>
      </c>
      <c r="J16" s="162">
        <f>D16+G16-H16</f>
        <v>-6761349760</v>
      </c>
      <c r="M16" s="37" t="b">
        <f>J16=BCTHTC!D133</f>
        <v>1</v>
      </c>
    </row>
    <row r="17" spans="1:10" ht="18" customHeight="1">
      <c r="A17" s="476"/>
      <c r="B17" s="477"/>
      <c r="C17" s="478"/>
      <c r="D17" s="478"/>
      <c r="E17" s="478"/>
      <c r="F17" s="478"/>
      <c r="G17" s="479"/>
      <c r="H17" s="478"/>
      <c r="I17" s="478"/>
      <c r="J17" s="478"/>
    </row>
    <row r="18" spans="1:10" s="24" customFormat="1" ht="24.75" customHeight="1">
      <c r="A18" s="25" t="s">
        <v>375</v>
      </c>
      <c r="C18" s="27"/>
      <c r="E18" s="26" t="str">
        <f>[1]Menu!$A$13</f>
        <v>Kế toán trưởng</v>
      </c>
      <c r="G18" s="60"/>
      <c r="J18" s="462" t="s">
        <v>1044</v>
      </c>
    </row>
    <row r="19" spans="1:10" s="24" customFormat="1" ht="24.75" customHeight="1">
      <c r="A19" s="30"/>
      <c r="C19" s="31"/>
      <c r="E19" s="30"/>
      <c r="G19" s="30"/>
      <c r="J19" s="30"/>
    </row>
    <row r="20" spans="1:10" s="24" customFormat="1" ht="24.75" customHeight="1">
      <c r="A20" s="32" t="s">
        <v>376</v>
      </c>
      <c r="C20" s="31"/>
      <c r="E20" s="33" t="s">
        <v>376</v>
      </c>
      <c r="G20" s="33"/>
      <c r="J20" s="33" t="s">
        <v>377</v>
      </c>
    </row>
    <row r="21" spans="1:10" s="24" customFormat="1" ht="18" customHeight="1">
      <c r="A21" s="28" t="s">
        <v>1066</v>
      </c>
      <c r="C21" s="27"/>
      <c r="D21" s="522" t="s">
        <v>759</v>
      </c>
      <c r="E21" s="522"/>
      <c r="F21" s="522"/>
      <c r="G21" s="31"/>
      <c r="J21" s="461" t="s">
        <v>1043</v>
      </c>
    </row>
    <row r="28" spans="1:10">
      <c r="J28" s="182"/>
    </row>
  </sheetData>
  <mergeCells count="17">
    <mergeCell ref="D21:F21"/>
    <mergeCell ref="A11:J11"/>
    <mergeCell ref="A6:K6"/>
    <mergeCell ref="A4:B4"/>
    <mergeCell ref="A5:K5"/>
    <mergeCell ref="H2:J4"/>
    <mergeCell ref="B8:B10"/>
    <mergeCell ref="A8:A10"/>
    <mergeCell ref="C8:D8"/>
    <mergeCell ref="E8:H8"/>
    <mergeCell ref="I8:J8"/>
    <mergeCell ref="C9:C10"/>
    <mergeCell ref="D9:D10"/>
    <mergeCell ref="E9:F9"/>
    <mergeCell ref="G9:H9"/>
    <mergeCell ref="I9:I10"/>
    <mergeCell ref="J9:J10"/>
  </mergeCells>
  <pageMargins left="0.41" right="0.26"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dimension ref="A1:CP451"/>
  <sheetViews>
    <sheetView topLeftCell="A415" workbookViewId="0">
      <selection activeCell="G225" sqref="G225"/>
    </sheetView>
  </sheetViews>
  <sheetFormatPr defaultRowHeight="15"/>
  <cols>
    <col min="1" max="1" width="7.7109375" style="372" customWidth="1"/>
    <col min="2" max="2" width="9.140625" style="372"/>
    <col min="3" max="3" width="10.28515625" style="372" customWidth="1"/>
    <col min="4" max="4" width="8.28515625" style="372" customWidth="1"/>
    <col min="5" max="5" width="13.7109375" style="372" customWidth="1"/>
    <col min="6" max="6" width="15.42578125" style="372" customWidth="1"/>
    <col min="7" max="7" width="18.5703125" style="372" customWidth="1"/>
    <col min="8" max="8" width="0.42578125" style="372" customWidth="1"/>
    <col min="9" max="9" width="18" style="372" customWidth="1"/>
    <col min="10" max="10" width="20.85546875" style="388" customWidth="1"/>
    <col min="11" max="11" width="21.85546875" style="388" customWidth="1"/>
    <col min="12" max="12" width="17.42578125" style="372" bestFit="1" customWidth="1"/>
    <col min="13" max="16384" width="9.140625" style="372"/>
  </cols>
  <sheetData>
    <row r="1" spans="1:94" s="240" customFormat="1" ht="15" customHeight="1">
      <c r="A1" s="238" t="s">
        <v>672</v>
      </c>
      <c r="B1" s="239"/>
      <c r="D1" s="241"/>
      <c r="E1" s="242"/>
      <c r="F1" s="243"/>
      <c r="G1" s="628" t="s">
        <v>844</v>
      </c>
      <c r="H1" s="628"/>
      <c r="I1" s="628"/>
      <c r="J1" s="345"/>
      <c r="K1" s="244"/>
    </row>
    <row r="2" spans="1:94" s="240" customFormat="1" ht="13.5" customHeight="1">
      <c r="A2" s="163" t="s">
        <v>1050</v>
      </c>
      <c r="B2" s="244"/>
      <c r="D2" s="244"/>
      <c r="E2" s="244"/>
      <c r="F2" s="245"/>
      <c r="G2" s="629" t="s">
        <v>845</v>
      </c>
      <c r="H2" s="629"/>
      <c r="I2" s="629"/>
      <c r="J2" s="346"/>
      <c r="K2" s="346"/>
    </row>
    <row r="3" spans="1:94" s="240" customFormat="1" ht="13.5">
      <c r="A3" s="246" t="str">
        <f>BCTHTC!A3</f>
        <v>BÁO CÁO TÀI CHÍNH QÚY IV NĂM 2017</v>
      </c>
      <c r="D3" s="241"/>
      <c r="E3" s="245"/>
      <c r="F3" s="245"/>
      <c r="G3" s="629"/>
      <c r="H3" s="629"/>
      <c r="I3" s="629"/>
      <c r="J3" s="346"/>
      <c r="K3" s="346"/>
    </row>
    <row r="4" spans="1:94" s="240" customFormat="1" ht="12">
      <c r="A4" s="472" t="s">
        <v>1051</v>
      </c>
      <c r="B4" s="472"/>
      <c r="J4" s="347"/>
      <c r="K4" s="347"/>
    </row>
    <row r="8" spans="1:94" ht="18.75">
      <c r="A8" s="631" t="s">
        <v>1038</v>
      </c>
      <c r="B8" s="631"/>
      <c r="C8" s="631"/>
      <c r="D8" s="631"/>
      <c r="E8" s="631"/>
      <c r="F8" s="631"/>
      <c r="G8" s="631"/>
      <c r="H8" s="631"/>
      <c r="I8" s="631"/>
      <c r="J8" s="345"/>
      <c r="K8" s="345"/>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row>
    <row r="9" spans="1:94">
      <c r="A9" s="632" t="s">
        <v>1073</v>
      </c>
      <c r="B9" s="632"/>
      <c r="C9" s="632"/>
      <c r="D9" s="632"/>
      <c r="E9" s="632"/>
      <c r="F9" s="632"/>
      <c r="G9" s="632"/>
      <c r="H9" s="632"/>
      <c r="I9" s="632"/>
      <c r="J9" s="348"/>
      <c r="K9" s="348"/>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row>
    <row r="10" spans="1:94">
      <c r="A10" s="630"/>
      <c r="B10" s="630"/>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0"/>
      <c r="AY10" s="630"/>
      <c r="AZ10" s="630"/>
      <c r="BA10" s="630"/>
      <c r="BB10" s="630"/>
      <c r="BC10" s="630"/>
      <c r="BD10" s="630"/>
      <c r="BE10" s="630"/>
      <c r="BF10" s="630"/>
      <c r="BG10" s="630"/>
      <c r="BH10" s="630"/>
      <c r="BI10" s="630"/>
      <c r="BJ10" s="630"/>
      <c r="BK10" s="630"/>
      <c r="BL10" s="630"/>
      <c r="BM10" s="630"/>
      <c r="BN10" s="630"/>
      <c r="BO10" s="630"/>
      <c r="BP10" s="630"/>
      <c r="BQ10" s="630"/>
      <c r="BR10" s="630"/>
      <c r="BS10" s="630"/>
      <c r="BT10" s="630"/>
      <c r="BU10" s="630"/>
      <c r="BV10" s="630"/>
      <c r="BW10" s="630"/>
      <c r="BX10" s="630"/>
      <c r="BY10" s="630"/>
      <c r="BZ10" s="630"/>
      <c r="CA10" s="630"/>
      <c r="CB10" s="630"/>
      <c r="CC10" s="630"/>
      <c r="CD10" s="630"/>
      <c r="CE10" s="630"/>
      <c r="CF10" s="630"/>
      <c r="CG10" s="630"/>
      <c r="CH10" s="630"/>
      <c r="CI10" s="630"/>
      <c r="CJ10" s="630"/>
      <c r="CK10" s="630"/>
      <c r="CL10" s="74"/>
      <c r="CM10" s="74"/>
      <c r="CN10" s="74"/>
      <c r="CO10" s="74"/>
      <c r="CP10" s="74"/>
    </row>
    <row r="11" spans="1:94">
      <c r="A11" s="624" t="s">
        <v>381</v>
      </c>
      <c r="B11" s="624"/>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624"/>
      <c r="AM11" s="624"/>
      <c r="AN11" s="624"/>
      <c r="AO11" s="624"/>
      <c r="AP11" s="624"/>
      <c r="AQ11" s="624"/>
      <c r="AR11" s="624"/>
      <c r="AS11" s="624"/>
      <c r="AT11" s="624"/>
      <c r="AU11" s="624"/>
      <c r="AV11" s="624"/>
      <c r="AW11" s="624"/>
      <c r="AX11" s="624"/>
      <c r="AY11" s="624"/>
      <c r="AZ11" s="624"/>
      <c r="BA11" s="624"/>
      <c r="BB11" s="624"/>
      <c r="BC11" s="624"/>
      <c r="BD11" s="624"/>
      <c r="BE11" s="624"/>
      <c r="BF11" s="624"/>
      <c r="BG11" s="624"/>
      <c r="BH11" s="624"/>
      <c r="BI11" s="624"/>
      <c r="BJ11" s="624"/>
      <c r="BK11" s="624"/>
      <c r="BL11" s="624"/>
      <c r="BM11" s="624"/>
      <c r="BN11" s="624"/>
      <c r="BO11" s="624"/>
      <c r="BP11" s="624"/>
      <c r="BQ11" s="624"/>
      <c r="BR11" s="624"/>
      <c r="BS11" s="624"/>
      <c r="BT11" s="624"/>
      <c r="BU11" s="624"/>
      <c r="BV11" s="624"/>
      <c r="BW11" s="624"/>
      <c r="BX11" s="624"/>
      <c r="BY11" s="624"/>
      <c r="BZ11" s="624"/>
      <c r="CA11" s="624"/>
      <c r="CB11" s="624"/>
      <c r="CC11" s="624"/>
      <c r="CD11" s="624"/>
      <c r="CE11" s="624"/>
      <c r="CF11" s="624"/>
      <c r="CG11" s="624"/>
      <c r="CH11" s="624"/>
      <c r="CI11" s="624"/>
      <c r="CJ11" s="624"/>
      <c r="CK11" s="624"/>
      <c r="CL11" s="74"/>
      <c r="CM11" s="74"/>
      <c r="CN11" s="74"/>
      <c r="CO11" s="74"/>
      <c r="CP11" s="74"/>
    </row>
    <row r="12" spans="1:94" ht="18.75" customHeight="1">
      <c r="A12" s="618" t="s">
        <v>673</v>
      </c>
      <c r="B12" s="618"/>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8"/>
      <c r="AY12" s="618"/>
      <c r="AZ12" s="618"/>
      <c r="BA12" s="618"/>
      <c r="BB12" s="618"/>
      <c r="BC12" s="618"/>
      <c r="BD12" s="618"/>
      <c r="BE12" s="618"/>
      <c r="BF12" s="618"/>
      <c r="BG12" s="618"/>
      <c r="BH12" s="618"/>
      <c r="BI12" s="618"/>
      <c r="BJ12" s="618"/>
      <c r="BK12" s="618"/>
      <c r="BL12" s="618"/>
      <c r="BM12" s="618"/>
      <c r="BN12" s="618"/>
      <c r="BO12" s="618"/>
      <c r="BP12" s="618"/>
      <c r="BQ12" s="618"/>
      <c r="BR12" s="618"/>
      <c r="BS12" s="618"/>
      <c r="BT12" s="618"/>
      <c r="BU12" s="618"/>
      <c r="BV12" s="618"/>
      <c r="BW12" s="618"/>
      <c r="BX12" s="618"/>
      <c r="BY12" s="618"/>
      <c r="BZ12" s="618"/>
      <c r="CA12" s="618"/>
      <c r="CB12" s="618"/>
      <c r="CC12" s="618"/>
      <c r="CD12" s="618"/>
      <c r="CE12" s="618"/>
      <c r="CF12" s="618"/>
      <c r="CG12" s="618"/>
      <c r="CH12" s="618"/>
      <c r="CI12" s="618"/>
      <c r="CJ12" s="618"/>
      <c r="CK12" s="618"/>
      <c r="CL12" s="74"/>
      <c r="CM12" s="74"/>
      <c r="CN12" s="74"/>
      <c r="CO12" s="74"/>
      <c r="CP12" s="74"/>
    </row>
    <row r="13" spans="1:94" ht="18.75" customHeight="1">
      <c r="A13" s="618" t="s">
        <v>1075</v>
      </c>
      <c r="B13" s="618"/>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18"/>
      <c r="AL13" s="618"/>
      <c r="AM13" s="618"/>
      <c r="AN13" s="618"/>
      <c r="AO13" s="618"/>
      <c r="AP13" s="618"/>
      <c r="AQ13" s="618"/>
      <c r="AR13" s="618"/>
      <c r="AS13" s="618"/>
      <c r="AT13" s="618"/>
      <c r="AU13" s="618"/>
      <c r="AV13" s="618"/>
      <c r="AW13" s="618"/>
      <c r="AX13" s="618"/>
      <c r="AY13" s="618"/>
      <c r="AZ13" s="618"/>
      <c r="BA13" s="618"/>
      <c r="BB13" s="618"/>
      <c r="BC13" s="618"/>
      <c r="BD13" s="618"/>
      <c r="BE13" s="618"/>
      <c r="BF13" s="618"/>
      <c r="BG13" s="618"/>
      <c r="BH13" s="618"/>
      <c r="BI13" s="618"/>
      <c r="BJ13" s="618"/>
      <c r="BK13" s="618"/>
      <c r="BL13" s="618"/>
      <c r="BM13" s="618"/>
      <c r="BN13" s="618"/>
      <c r="BO13" s="618"/>
      <c r="BP13" s="618"/>
      <c r="BQ13" s="618"/>
      <c r="BR13" s="618"/>
      <c r="BS13" s="618"/>
      <c r="BT13" s="618"/>
      <c r="BU13" s="618"/>
      <c r="BV13" s="618"/>
      <c r="BW13" s="618"/>
      <c r="BX13" s="618"/>
      <c r="BY13" s="618"/>
      <c r="BZ13" s="618"/>
      <c r="CA13" s="618"/>
      <c r="CB13" s="618"/>
      <c r="CC13" s="618"/>
      <c r="CD13" s="618"/>
      <c r="CE13" s="618"/>
      <c r="CF13" s="618"/>
      <c r="CG13" s="618"/>
      <c r="CH13" s="618"/>
      <c r="CI13" s="618"/>
      <c r="CJ13" s="618"/>
      <c r="CK13" s="618"/>
      <c r="CL13" s="74"/>
      <c r="CM13" s="74"/>
      <c r="CN13" s="74"/>
      <c r="CO13" s="74"/>
      <c r="CP13" s="74"/>
    </row>
    <row r="14" spans="1:94" ht="18.75" customHeight="1">
      <c r="A14" s="618" t="s">
        <v>674</v>
      </c>
      <c r="B14" s="618"/>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c r="BA14" s="618"/>
      <c r="BB14" s="618"/>
      <c r="BC14" s="618"/>
      <c r="BD14" s="618"/>
      <c r="BE14" s="618"/>
      <c r="BF14" s="618"/>
      <c r="BG14" s="618"/>
      <c r="BH14" s="618"/>
      <c r="BI14" s="618"/>
      <c r="BJ14" s="618"/>
      <c r="BK14" s="618"/>
      <c r="BL14" s="618"/>
      <c r="BM14" s="618"/>
      <c r="BN14" s="618"/>
      <c r="BO14" s="618"/>
      <c r="BP14" s="618"/>
      <c r="BQ14" s="618"/>
      <c r="BR14" s="618"/>
      <c r="BS14" s="618"/>
      <c r="BT14" s="618"/>
      <c r="BU14" s="618"/>
      <c r="BV14" s="618"/>
      <c r="BW14" s="618"/>
      <c r="BX14" s="618"/>
      <c r="BY14" s="618"/>
      <c r="BZ14" s="618"/>
      <c r="CA14" s="618"/>
      <c r="CB14" s="618"/>
      <c r="CC14" s="618"/>
      <c r="CD14" s="618"/>
      <c r="CE14" s="618"/>
      <c r="CF14" s="618"/>
      <c r="CG14" s="618"/>
      <c r="CH14" s="618"/>
      <c r="CI14" s="618"/>
      <c r="CJ14" s="618"/>
      <c r="CK14" s="618"/>
      <c r="CL14" s="74"/>
      <c r="CM14" s="74"/>
      <c r="CN14" s="74"/>
      <c r="CO14" s="74"/>
      <c r="CP14" s="74"/>
    </row>
    <row r="15" spans="1:94" ht="18.75" customHeight="1">
      <c r="A15" s="619" t="s">
        <v>420</v>
      </c>
      <c r="B15" s="618"/>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8"/>
      <c r="BS15" s="618"/>
      <c r="BT15" s="618"/>
      <c r="BU15" s="618"/>
      <c r="BV15" s="618"/>
      <c r="BW15" s="618"/>
      <c r="BX15" s="618"/>
      <c r="BY15" s="618"/>
      <c r="BZ15" s="618"/>
      <c r="CA15" s="618"/>
      <c r="CB15" s="618"/>
      <c r="CC15" s="618"/>
      <c r="CD15" s="618"/>
      <c r="CE15" s="618"/>
      <c r="CF15" s="618"/>
      <c r="CG15" s="618"/>
      <c r="CH15" s="618"/>
      <c r="CI15" s="618"/>
      <c r="CJ15" s="618"/>
      <c r="CK15" s="618"/>
      <c r="CL15" s="74"/>
      <c r="CM15" s="74"/>
      <c r="CN15" s="74"/>
      <c r="CO15" s="74"/>
      <c r="CP15" s="74"/>
    </row>
    <row r="16" spans="1:94" ht="18" customHeight="1">
      <c r="A16" s="619" t="s">
        <v>421</v>
      </c>
      <c r="B16" s="618"/>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618"/>
      <c r="BV16" s="618"/>
      <c r="BW16" s="618"/>
      <c r="BX16" s="618"/>
      <c r="BY16" s="618"/>
      <c r="BZ16" s="618"/>
      <c r="CA16" s="618"/>
      <c r="CB16" s="618"/>
      <c r="CC16" s="618"/>
      <c r="CD16" s="618"/>
      <c r="CE16" s="618"/>
      <c r="CF16" s="618"/>
      <c r="CG16" s="618"/>
      <c r="CH16" s="618"/>
      <c r="CI16" s="618"/>
      <c r="CJ16" s="618"/>
      <c r="CK16" s="618"/>
      <c r="CL16" s="74"/>
      <c r="CM16" s="74"/>
      <c r="CN16" s="74"/>
      <c r="CO16" s="74"/>
      <c r="CP16" s="74"/>
    </row>
    <row r="17" spans="1:94" ht="16.5" customHeight="1">
      <c r="A17" s="624" t="s">
        <v>382</v>
      </c>
      <c r="B17" s="624"/>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c r="AP17" s="624"/>
      <c r="AQ17" s="624"/>
      <c r="AR17" s="624"/>
      <c r="AS17" s="624"/>
      <c r="AT17" s="624"/>
      <c r="AU17" s="624"/>
      <c r="AV17" s="624"/>
      <c r="AW17" s="624"/>
      <c r="AX17" s="624"/>
      <c r="AY17" s="624"/>
      <c r="AZ17" s="624"/>
      <c r="BA17" s="624"/>
      <c r="BB17" s="624"/>
      <c r="BC17" s="624"/>
      <c r="BD17" s="624"/>
      <c r="BE17" s="624"/>
      <c r="BF17" s="624"/>
      <c r="BG17" s="624"/>
      <c r="BH17" s="624"/>
      <c r="BI17" s="624"/>
      <c r="BJ17" s="624"/>
      <c r="BK17" s="624"/>
      <c r="BL17" s="624"/>
      <c r="BM17" s="624"/>
      <c r="BN17" s="624"/>
      <c r="BO17" s="624"/>
      <c r="BP17" s="624"/>
      <c r="BQ17" s="624"/>
      <c r="BR17" s="624"/>
      <c r="BS17" s="624"/>
      <c r="BT17" s="624"/>
      <c r="BU17" s="624"/>
      <c r="BV17" s="624"/>
      <c r="BW17" s="624"/>
      <c r="BX17" s="624"/>
      <c r="BY17" s="624"/>
      <c r="BZ17" s="624"/>
      <c r="CA17" s="624"/>
      <c r="CB17" s="624"/>
      <c r="CC17" s="624"/>
      <c r="CD17" s="624"/>
      <c r="CE17" s="624"/>
      <c r="CF17" s="624"/>
      <c r="CG17" s="624"/>
      <c r="CH17" s="624"/>
      <c r="CI17" s="624"/>
      <c r="CJ17" s="624"/>
      <c r="CK17" s="624"/>
      <c r="CL17" s="74"/>
      <c r="CM17" s="74"/>
      <c r="CN17" s="74"/>
      <c r="CO17" s="74"/>
      <c r="CP17" s="74"/>
    </row>
    <row r="18" spans="1:94" ht="15.75" customHeight="1">
      <c r="A18" s="618" t="s">
        <v>383</v>
      </c>
      <c r="B18" s="618"/>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c r="BU18" s="618"/>
      <c r="BV18" s="618"/>
      <c r="BW18" s="618"/>
      <c r="BX18" s="618"/>
      <c r="BY18" s="618"/>
      <c r="BZ18" s="618"/>
      <c r="CA18" s="618"/>
      <c r="CB18" s="618"/>
      <c r="CC18" s="618"/>
      <c r="CD18" s="618"/>
      <c r="CE18" s="618"/>
      <c r="CF18" s="618"/>
      <c r="CG18" s="618"/>
      <c r="CH18" s="618"/>
      <c r="CI18" s="618"/>
      <c r="CJ18" s="618"/>
      <c r="CK18" s="618"/>
      <c r="CL18" s="74"/>
      <c r="CM18" s="74"/>
      <c r="CN18" s="74"/>
      <c r="CO18" s="74"/>
      <c r="CP18" s="74"/>
    </row>
    <row r="19" spans="1:94" ht="19.5" customHeight="1">
      <c r="A19" s="618" t="s">
        <v>422</v>
      </c>
      <c r="B19" s="618"/>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c r="AP19" s="618"/>
      <c r="AQ19" s="618"/>
      <c r="AR19" s="618"/>
      <c r="AS19" s="618"/>
      <c r="AT19" s="618"/>
      <c r="AU19" s="618"/>
      <c r="AV19" s="618"/>
      <c r="AW19" s="618"/>
      <c r="AX19" s="618"/>
      <c r="AY19" s="618"/>
      <c r="AZ19" s="618"/>
      <c r="BA19" s="618"/>
      <c r="BB19" s="618"/>
      <c r="BC19" s="618"/>
      <c r="BD19" s="618"/>
      <c r="BE19" s="618"/>
      <c r="BF19" s="618"/>
      <c r="BG19" s="618"/>
      <c r="BH19" s="618"/>
      <c r="BI19" s="618"/>
      <c r="BJ19" s="618"/>
      <c r="BK19" s="618"/>
      <c r="BL19" s="618"/>
      <c r="BM19" s="618"/>
      <c r="BN19" s="618"/>
      <c r="BO19" s="618"/>
      <c r="BP19" s="618"/>
      <c r="BQ19" s="618"/>
      <c r="BR19" s="618"/>
      <c r="BS19" s="618"/>
      <c r="BT19" s="618"/>
      <c r="BU19" s="618"/>
      <c r="BV19" s="618"/>
      <c r="BW19" s="618"/>
      <c r="BX19" s="618"/>
      <c r="BY19" s="618"/>
      <c r="BZ19" s="618"/>
      <c r="CA19" s="618"/>
      <c r="CB19" s="618"/>
      <c r="CC19" s="618"/>
      <c r="CD19" s="618"/>
      <c r="CE19" s="618"/>
      <c r="CF19" s="618"/>
      <c r="CG19" s="618"/>
      <c r="CH19" s="618"/>
      <c r="CI19" s="618"/>
      <c r="CJ19" s="618"/>
      <c r="CK19" s="618"/>
      <c r="CL19" s="74"/>
      <c r="CM19" s="74"/>
      <c r="CN19" s="74"/>
      <c r="CO19" s="74"/>
      <c r="CP19" s="74"/>
    </row>
    <row r="20" spans="1:94" ht="20.25" customHeight="1">
      <c r="A20" s="618" t="s">
        <v>423</v>
      </c>
      <c r="B20" s="618"/>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618"/>
      <c r="BC20" s="618"/>
      <c r="BD20" s="618"/>
      <c r="BE20" s="618"/>
      <c r="BF20" s="618"/>
      <c r="BG20" s="618"/>
      <c r="BH20" s="618"/>
      <c r="BI20" s="618"/>
      <c r="BJ20" s="618"/>
      <c r="BK20" s="618"/>
      <c r="BL20" s="618"/>
      <c r="BM20" s="618"/>
      <c r="BN20" s="618"/>
      <c r="BO20" s="618"/>
      <c r="BP20" s="618"/>
      <c r="BQ20" s="618"/>
      <c r="BR20" s="618"/>
      <c r="BS20" s="618"/>
      <c r="BT20" s="618"/>
      <c r="BU20" s="618"/>
      <c r="BV20" s="618"/>
      <c r="BW20" s="618"/>
      <c r="BX20" s="618"/>
      <c r="BY20" s="618"/>
      <c r="BZ20" s="618"/>
      <c r="CA20" s="618"/>
      <c r="CB20" s="618"/>
      <c r="CC20" s="618"/>
      <c r="CD20" s="618"/>
      <c r="CE20" s="618"/>
      <c r="CF20" s="618"/>
      <c r="CG20" s="618"/>
      <c r="CH20" s="618"/>
      <c r="CI20" s="618"/>
      <c r="CJ20" s="618"/>
      <c r="CK20" s="618"/>
      <c r="CL20" s="74"/>
      <c r="CM20" s="74"/>
      <c r="CN20" s="74"/>
      <c r="CO20" s="74"/>
      <c r="CP20" s="74"/>
    </row>
    <row r="21" spans="1:94" ht="17.25" customHeight="1">
      <c r="A21" s="618" t="s">
        <v>675</v>
      </c>
      <c r="B21" s="618"/>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8"/>
      <c r="BB21" s="618"/>
      <c r="BC21" s="618"/>
      <c r="BD21" s="618"/>
      <c r="BE21" s="618"/>
      <c r="BF21" s="618"/>
      <c r="BG21" s="618"/>
      <c r="BH21" s="618"/>
      <c r="BI21" s="618"/>
      <c r="BJ21" s="618"/>
      <c r="BK21" s="618"/>
      <c r="BL21" s="618"/>
      <c r="BM21" s="618"/>
      <c r="BN21" s="618"/>
      <c r="BO21" s="618"/>
      <c r="BP21" s="618"/>
      <c r="BQ21" s="618"/>
      <c r="BR21" s="618"/>
      <c r="BS21" s="618"/>
      <c r="BT21" s="618"/>
      <c r="BU21" s="618"/>
      <c r="BV21" s="618"/>
      <c r="BW21" s="618"/>
      <c r="BX21" s="618"/>
      <c r="BY21" s="618"/>
      <c r="BZ21" s="618"/>
      <c r="CA21" s="618"/>
      <c r="CB21" s="618"/>
      <c r="CC21" s="618"/>
      <c r="CD21" s="618"/>
      <c r="CE21" s="618"/>
      <c r="CF21" s="618"/>
      <c r="CG21" s="618"/>
      <c r="CH21" s="618"/>
      <c r="CI21" s="618"/>
      <c r="CJ21" s="618"/>
      <c r="CK21" s="618"/>
      <c r="CL21" s="74"/>
      <c r="CM21" s="74"/>
      <c r="CN21" s="74"/>
      <c r="CO21" s="74"/>
      <c r="CP21" s="74"/>
    </row>
    <row r="22" spans="1:94" ht="22.5" customHeight="1">
      <c r="A22" s="624" t="s">
        <v>384</v>
      </c>
      <c r="B22" s="624"/>
      <c r="C22" s="624"/>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24"/>
      <c r="AX22" s="624"/>
      <c r="AY22" s="624"/>
      <c r="AZ22" s="624"/>
      <c r="BA22" s="624"/>
      <c r="BB22" s="624"/>
      <c r="BC22" s="624"/>
      <c r="BD22" s="624"/>
      <c r="BE22" s="624"/>
      <c r="BF22" s="624"/>
      <c r="BG22" s="624"/>
      <c r="BH22" s="624"/>
      <c r="BI22" s="624"/>
      <c r="BJ22" s="624"/>
      <c r="BK22" s="624"/>
      <c r="BL22" s="624"/>
      <c r="BM22" s="624"/>
      <c r="BN22" s="624"/>
      <c r="BO22" s="624"/>
      <c r="BP22" s="624"/>
      <c r="BQ22" s="624"/>
      <c r="BR22" s="624"/>
      <c r="BS22" s="624"/>
      <c r="BT22" s="624"/>
      <c r="BU22" s="624"/>
      <c r="BV22" s="624"/>
      <c r="BW22" s="624"/>
      <c r="BX22" s="624"/>
      <c r="BY22" s="624"/>
      <c r="BZ22" s="624"/>
      <c r="CA22" s="624"/>
      <c r="CB22" s="624"/>
      <c r="CC22" s="624"/>
      <c r="CD22" s="624"/>
      <c r="CE22" s="624"/>
      <c r="CF22" s="624"/>
      <c r="CG22" s="624"/>
      <c r="CH22" s="624"/>
      <c r="CI22" s="624"/>
      <c r="CJ22" s="624"/>
      <c r="CK22" s="624"/>
      <c r="CL22" s="624"/>
      <c r="CM22" s="624"/>
      <c r="CN22" s="624"/>
      <c r="CO22" s="624"/>
      <c r="CP22" s="624"/>
    </row>
    <row r="23" spans="1:94" ht="25.5" customHeight="1">
      <c r="A23" s="618" t="s">
        <v>841</v>
      </c>
      <c r="B23" s="618"/>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8"/>
      <c r="AQ23" s="618"/>
      <c r="AR23" s="618"/>
      <c r="AS23" s="618"/>
      <c r="AT23" s="618"/>
      <c r="AU23" s="618"/>
      <c r="AV23" s="618"/>
      <c r="AW23" s="618"/>
      <c r="AX23" s="618"/>
      <c r="AY23" s="618"/>
      <c r="AZ23" s="618"/>
      <c r="BA23" s="618"/>
      <c r="BB23" s="618"/>
      <c r="BC23" s="618"/>
      <c r="BD23" s="618"/>
      <c r="BE23" s="618"/>
      <c r="BF23" s="618"/>
      <c r="BG23" s="618"/>
      <c r="BH23" s="618"/>
      <c r="BI23" s="618"/>
      <c r="BJ23" s="618"/>
      <c r="BK23" s="618"/>
      <c r="BL23" s="618"/>
      <c r="BM23" s="618"/>
      <c r="BN23" s="618"/>
      <c r="BO23" s="618"/>
      <c r="BP23" s="618"/>
      <c r="BQ23" s="618"/>
      <c r="BR23" s="618"/>
      <c r="BS23" s="618"/>
      <c r="BT23" s="618"/>
      <c r="BU23" s="618"/>
      <c r="BV23" s="618"/>
      <c r="BW23" s="618"/>
      <c r="BX23" s="618"/>
      <c r="BY23" s="618"/>
      <c r="BZ23" s="618"/>
      <c r="CA23" s="618"/>
      <c r="CB23" s="618"/>
      <c r="CC23" s="618"/>
      <c r="CD23" s="618"/>
      <c r="CE23" s="618"/>
      <c r="CF23" s="618"/>
      <c r="CG23" s="618"/>
      <c r="CH23" s="618"/>
      <c r="CI23" s="618"/>
      <c r="CJ23" s="618"/>
      <c r="CK23" s="618"/>
      <c r="CL23" s="618"/>
      <c r="CM23" s="618"/>
      <c r="CN23" s="618"/>
      <c r="CO23" s="618"/>
      <c r="CP23" s="618"/>
    </row>
    <row r="24" spans="1:94" ht="33" customHeight="1">
      <c r="A24" s="618" t="s">
        <v>846</v>
      </c>
      <c r="B24" s="618"/>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8"/>
      <c r="AX24" s="618"/>
      <c r="AY24" s="618"/>
      <c r="AZ24" s="618"/>
      <c r="BA24" s="618"/>
      <c r="BB24" s="618"/>
      <c r="BC24" s="618"/>
      <c r="BD24" s="618"/>
      <c r="BE24" s="618"/>
      <c r="BF24" s="618"/>
      <c r="BG24" s="618"/>
      <c r="BH24" s="618"/>
      <c r="BI24" s="618"/>
      <c r="BJ24" s="618"/>
      <c r="BK24" s="618"/>
      <c r="BL24" s="618"/>
      <c r="BM24" s="618"/>
      <c r="BN24" s="618"/>
      <c r="BO24" s="618"/>
      <c r="BP24" s="618"/>
      <c r="BQ24" s="618"/>
      <c r="BR24" s="618"/>
      <c r="BS24" s="618"/>
      <c r="BT24" s="618"/>
      <c r="BU24" s="618"/>
      <c r="BV24" s="618"/>
      <c r="BW24" s="618"/>
      <c r="BX24" s="618"/>
      <c r="BY24" s="618"/>
      <c r="BZ24" s="618"/>
      <c r="CA24" s="618"/>
      <c r="CB24" s="618"/>
      <c r="CC24" s="618"/>
      <c r="CD24" s="618"/>
      <c r="CE24" s="618"/>
      <c r="CF24" s="618"/>
      <c r="CG24" s="618"/>
      <c r="CH24" s="618"/>
      <c r="CI24" s="618"/>
      <c r="CJ24" s="618"/>
      <c r="CK24" s="618"/>
      <c r="CL24" s="618"/>
      <c r="CM24" s="618"/>
      <c r="CN24" s="618"/>
      <c r="CO24" s="618"/>
      <c r="CP24" s="618"/>
    </row>
    <row r="25" spans="1:94">
      <c r="A25" s="618" t="s">
        <v>676</v>
      </c>
      <c r="B25" s="618"/>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618"/>
      <c r="BK25" s="618"/>
      <c r="BL25" s="618"/>
      <c r="BM25" s="618"/>
      <c r="BN25" s="618"/>
      <c r="BO25" s="618"/>
      <c r="BP25" s="618"/>
      <c r="BQ25" s="618"/>
      <c r="BR25" s="618"/>
      <c r="BS25" s="618"/>
      <c r="BT25" s="618"/>
      <c r="BU25" s="618"/>
      <c r="BV25" s="618"/>
      <c r="BW25" s="618"/>
      <c r="BX25" s="618"/>
      <c r="BY25" s="618"/>
      <c r="BZ25" s="618"/>
      <c r="CA25" s="618"/>
      <c r="CB25" s="618"/>
      <c r="CC25" s="618"/>
      <c r="CD25" s="618"/>
      <c r="CE25" s="618"/>
      <c r="CF25" s="618"/>
      <c r="CG25" s="618"/>
      <c r="CH25" s="618"/>
      <c r="CI25" s="618"/>
      <c r="CJ25" s="618"/>
      <c r="CK25" s="618"/>
      <c r="CL25" s="618"/>
      <c r="CM25" s="618"/>
      <c r="CN25" s="618"/>
      <c r="CO25" s="618"/>
      <c r="CP25" s="618"/>
    </row>
    <row r="26" spans="1:94" ht="18.75" customHeight="1">
      <c r="A26" s="624" t="s">
        <v>385</v>
      </c>
      <c r="B26" s="624"/>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624"/>
      <c r="AJ26" s="624"/>
      <c r="AK26" s="624"/>
      <c r="AL26" s="624"/>
      <c r="AM26" s="624"/>
      <c r="AN26" s="624"/>
      <c r="AO26" s="624"/>
      <c r="AP26" s="624"/>
      <c r="AQ26" s="624"/>
      <c r="AR26" s="624"/>
      <c r="AS26" s="624"/>
      <c r="AT26" s="624"/>
      <c r="AU26" s="624"/>
      <c r="AV26" s="624"/>
      <c r="AW26" s="624"/>
      <c r="AX26" s="624"/>
      <c r="AY26" s="624"/>
      <c r="AZ26" s="624"/>
      <c r="BA26" s="624"/>
      <c r="BB26" s="624"/>
      <c r="BC26" s="624"/>
      <c r="BD26" s="624"/>
      <c r="BE26" s="624"/>
      <c r="BF26" s="624"/>
      <c r="BG26" s="624"/>
      <c r="BH26" s="624"/>
      <c r="BI26" s="624"/>
      <c r="BJ26" s="624"/>
      <c r="BK26" s="624"/>
      <c r="BL26" s="624"/>
      <c r="BM26" s="624"/>
      <c r="BN26" s="624"/>
      <c r="BO26" s="624"/>
      <c r="BP26" s="624"/>
      <c r="BQ26" s="624"/>
      <c r="BR26" s="624"/>
      <c r="BS26" s="624"/>
      <c r="BT26" s="624"/>
      <c r="BU26" s="624"/>
      <c r="BV26" s="624"/>
      <c r="BW26" s="624"/>
      <c r="BX26" s="624"/>
      <c r="BY26" s="624"/>
      <c r="BZ26" s="624"/>
      <c r="CA26" s="624"/>
      <c r="CB26" s="624"/>
      <c r="CC26" s="624"/>
      <c r="CD26" s="624"/>
      <c r="CE26" s="624"/>
      <c r="CF26" s="624"/>
      <c r="CG26" s="624"/>
      <c r="CH26" s="624"/>
      <c r="CI26" s="624"/>
      <c r="CJ26" s="624"/>
      <c r="CK26" s="624"/>
      <c r="CL26" s="624"/>
      <c r="CM26" s="624"/>
      <c r="CN26" s="624"/>
      <c r="CO26" s="624"/>
      <c r="CP26" s="624"/>
    </row>
    <row r="27" spans="1:94" ht="18.75" customHeight="1">
      <c r="A27" s="620" t="s">
        <v>680</v>
      </c>
      <c r="B27" s="620"/>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0"/>
      <c r="AL27" s="620"/>
      <c r="AM27" s="620"/>
      <c r="AN27" s="620"/>
      <c r="AO27" s="620"/>
      <c r="AP27" s="620"/>
      <c r="AQ27" s="620"/>
      <c r="AR27" s="620"/>
      <c r="AS27" s="620"/>
      <c r="AT27" s="620"/>
      <c r="AU27" s="620"/>
      <c r="AV27" s="620"/>
      <c r="AW27" s="620"/>
      <c r="AX27" s="620"/>
      <c r="AY27" s="620"/>
      <c r="AZ27" s="620"/>
      <c r="BA27" s="620"/>
      <c r="BB27" s="620"/>
      <c r="BC27" s="620"/>
      <c r="BD27" s="620"/>
      <c r="BE27" s="620"/>
      <c r="BF27" s="620"/>
      <c r="BG27" s="620"/>
      <c r="BH27" s="620"/>
      <c r="BI27" s="620"/>
      <c r="BJ27" s="620"/>
      <c r="BK27" s="620"/>
      <c r="BL27" s="620"/>
      <c r="BM27" s="620"/>
      <c r="BN27" s="620"/>
      <c r="BO27" s="620"/>
      <c r="BP27" s="620"/>
      <c r="BQ27" s="620"/>
      <c r="BR27" s="620"/>
      <c r="BS27" s="620"/>
      <c r="BT27" s="620"/>
      <c r="BU27" s="620"/>
      <c r="BV27" s="620"/>
      <c r="BW27" s="620"/>
      <c r="BX27" s="620"/>
      <c r="BY27" s="620"/>
      <c r="BZ27" s="620"/>
      <c r="CA27" s="620"/>
      <c r="CB27" s="620"/>
      <c r="CC27" s="620"/>
      <c r="CD27" s="620"/>
      <c r="CE27" s="620"/>
      <c r="CF27" s="620"/>
      <c r="CG27" s="620"/>
      <c r="CH27" s="620"/>
      <c r="CI27" s="620"/>
      <c r="CJ27" s="620"/>
      <c r="CK27" s="620"/>
      <c r="CL27" s="620"/>
      <c r="CM27" s="620"/>
      <c r="CN27" s="620"/>
      <c r="CO27" s="620"/>
      <c r="CP27" s="620"/>
    </row>
    <row r="28" spans="1:94">
      <c r="A28" s="623" t="s">
        <v>681</v>
      </c>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623"/>
      <c r="AM28" s="623"/>
      <c r="AN28" s="623"/>
      <c r="AO28" s="623"/>
      <c r="AP28" s="623"/>
      <c r="AQ28" s="623"/>
      <c r="AR28" s="623"/>
      <c r="AS28" s="623"/>
      <c r="AT28" s="623"/>
      <c r="AU28" s="623"/>
      <c r="AV28" s="623"/>
      <c r="AW28" s="623"/>
      <c r="AX28" s="623"/>
      <c r="AY28" s="623"/>
      <c r="AZ28" s="623"/>
      <c r="BA28" s="623"/>
      <c r="BB28" s="623"/>
      <c r="BC28" s="623"/>
      <c r="BD28" s="623"/>
      <c r="BE28" s="623"/>
      <c r="BF28" s="623"/>
      <c r="BG28" s="623"/>
      <c r="BH28" s="623"/>
      <c r="BI28" s="623"/>
      <c r="BJ28" s="623"/>
      <c r="BK28" s="623"/>
      <c r="BL28" s="623"/>
      <c r="BM28" s="623"/>
      <c r="BN28" s="623"/>
      <c r="BO28" s="623"/>
      <c r="BP28" s="623"/>
      <c r="BQ28" s="623"/>
      <c r="BR28" s="623"/>
      <c r="BS28" s="623"/>
      <c r="BT28" s="623"/>
      <c r="BU28" s="623"/>
      <c r="BV28" s="623"/>
      <c r="BW28" s="623"/>
      <c r="BX28" s="623"/>
      <c r="BY28" s="623"/>
      <c r="BZ28" s="623"/>
      <c r="CA28" s="623"/>
      <c r="CB28" s="623"/>
      <c r="CC28" s="623"/>
      <c r="CD28" s="623"/>
      <c r="CE28" s="623"/>
      <c r="CF28" s="623"/>
      <c r="CG28" s="623"/>
      <c r="CH28" s="623"/>
      <c r="CI28" s="623"/>
      <c r="CJ28" s="623"/>
      <c r="CK28" s="623"/>
      <c r="CL28" s="623"/>
      <c r="CM28" s="623"/>
      <c r="CN28" s="623"/>
      <c r="CO28" s="623"/>
      <c r="CP28" s="623"/>
    </row>
    <row r="29" spans="1:94" ht="44.25" customHeight="1">
      <c r="A29" s="618" t="s">
        <v>847</v>
      </c>
      <c r="B29" s="618"/>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18"/>
      <c r="AL29" s="618"/>
      <c r="AM29" s="618"/>
      <c r="AN29" s="618"/>
      <c r="AO29" s="618"/>
      <c r="AP29" s="618"/>
      <c r="AQ29" s="618"/>
      <c r="AR29" s="618"/>
      <c r="AS29" s="618"/>
      <c r="AT29" s="618"/>
      <c r="AU29" s="618"/>
      <c r="AV29" s="618"/>
      <c r="AW29" s="618"/>
      <c r="AX29" s="618"/>
      <c r="AY29" s="618"/>
      <c r="AZ29" s="618"/>
      <c r="BA29" s="618"/>
      <c r="BB29" s="618"/>
      <c r="BC29" s="618"/>
      <c r="BD29" s="618"/>
      <c r="BE29" s="618"/>
      <c r="BF29" s="618"/>
      <c r="BG29" s="618"/>
      <c r="BH29" s="618"/>
      <c r="BI29" s="618"/>
      <c r="BJ29" s="618"/>
      <c r="BK29" s="618"/>
      <c r="BL29" s="618"/>
      <c r="BM29" s="618"/>
      <c r="BN29" s="618"/>
      <c r="BO29" s="618"/>
      <c r="BP29" s="618"/>
      <c r="BQ29" s="618"/>
      <c r="BR29" s="618"/>
      <c r="BS29" s="618"/>
      <c r="BT29" s="618"/>
      <c r="BU29" s="618"/>
      <c r="BV29" s="618"/>
      <c r="BW29" s="618"/>
      <c r="BX29" s="618"/>
      <c r="BY29" s="618"/>
      <c r="BZ29" s="618"/>
      <c r="CA29" s="618"/>
      <c r="CB29" s="618"/>
      <c r="CC29" s="618"/>
      <c r="CD29" s="618"/>
      <c r="CE29" s="618"/>
      <c r="CF29" s="618"/>
      <c r="CG29" s="618"/>
      <c r="CH29" s="618"/>
      <c r="CI29" s="618"/>
      <c r="CJ29" s="618"/>
      <c r="CK29" s="618"/>
      <c r="CL29" s="618"/>
      <c r="CM29" s="618"/>
      <c r="CN29" s="618"/>
      <c r="CO29" s="618"/>
      <c r="CP29" s="618"/>
    </row>
    <row r="30" spans="1:94">
      <c r="A30" s="623" t="s">
        <v>677</v>
      </c>
      <c r="B30" s="623"/>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623"/>
      <c r="AM30" s="623"/>
      <c r="AN30" s="623"/>
      <c r="AO30" s="623"/>
      <c r="AP30" s="623"/>
      <c r="AQ30" s="623"/>
      <c r="AR30" s="623"/>
      <c r="AS30" s="623"/>
      <c r="AT30" s="623"/>
      <c r="AU30" s="623"/>
      <c r="AV30" s="623"/>
      <c r="AW30" s="623"/>
      <c r="AX30" s="623"/>
      <c r="AY30" s="623"/>
      <c r="AZ30" s="623"/>
      <c r="BA30" s="623"/>
      <c r="BB30" s="623"/>
      <c r="BC30" s="623"/>
      <c r="BD30" s="623"/>
      <c r="BE30" s="623"/>
      <c r="BF30" s="623"/>
      <c r="BG30" s="623"/>
      <c r="BH30" s="623"/>
      <c r="BI30" s="623"/>
      <c r="BJ30" s="623"/>
      <c r="BK30" s="623"/>
      <c r="BL30" s="623"/>
      <c r="BM30" s="623"/>
      <c r="BN30" s="623"/>
      <c r="BO30" s="623"/>
      <c r="BP30" s="623"/>
      <c r="BQ30" s="623"/>
      <c r="BR30" s="623"/>
      <c r="BS30" s="623"/>
      <c r="BT30" s="623"/>
      <c r="BU30" s="623"/>
      <c r="BV30" s="623"/>
      <c r="BW30" s="623"/>
      <c r="BX30" s="623"/>
      <c r="BY30" s="623"/>
      <c r="BZ30" s="623"/>
      <c r="CA30" s="623"/>
      <c r="CB30" s="623"/>
      <c r="CC30" s="623"/>
      <c r="CD30" s="623"/>
      <c r="CE30" s="623"/>
      <c r="CF30" s="623"/>
      <c r="CG30" s="623"/>
      <c r="CH30" s="623"/>
      <c r="CI30" s="623"/>
      <c r="CJ30" s="623"/>
      <c r="CK30" s="623"/>
      <c r="CL30" s="623"/>
      <c r="CM30" s="623"/>
      <c r="CN30" s="623"/>
      <c r="CO30" s="623"/>
      <c r="CP30" s="623"/>
    </row>
    <row r="31" spans="1:94" ht="45.75" customHeight="1">
      <c r="A31" s="618" t="s">
        <v>848</v>
      </c>
      <c r="B31" s="618"/>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c r="BB31" s="618"/>
      <c r="BC31" s="618"/>
      <c r="BD31" s="618"/>
      <c r="BE31" s="618"/>
      <c r="BF31" s="618"/>
      <c r="BG31" s="618"/>
      <c r="BH31" s="618"/>
      <c r="BI31" s="618"/>
      <c r="BJ31" s="618"/>
      <c r="BK31" s="618"/>
      <c r="BL31" s="618"/>
      <c r="BM31" s="618"/>
      <c r="BN31" s="618"/>
      <c r="BO31" s="618"/>
      <c r="BP31" s="618"/>
      <c r="BQ31" s="618"/>
      <c r="BR31" s="618"/>
      <c r="BS31" s="618"/>
      <c r="BT31" s="618"/>
      <c r="BU31" s="618"/>
      <c r="BV31" s="618"/>
      <c r="BW31" s="618"/>
      <c r="BX31" s="618"/>
      <c r="BY31" s="618"/>
      <c r="BZ31" s="618"/>
      <c r="CA31" s="618"/>
      <c r="CB31" s="618"/>
      <c r="CC31" s="618"/>
      <c r="CD31" s="618"/>
      <c r="CE31" s="618"/>
      <c r="CF31" s="618"/>
      <c r="CG31" s="618"/>
      <c r="CH31" s="618"/>
      <c r="CI31" s="618"/>
      <c r="CJ31" s="618"/>
      <c r="CK31" s="618"/>
      <c r="CL31" s="618"/>
      <c r="CM31" s="618"/>
      <c r="CN31" s="618"/>
      <c r="CO31" s="618"/>
      <c r="CP31" s="618"/>
    </row>
    <row r="32" spans="1:94">
      <c r="A32" s="623" t="s">
        <v>678</v>
      </c>
      <c r="B32" s="623"/>
      <c r="C32" s="623"/>
      <c r="D32" s="623"/>
      <c r="E32" s="623"/>
      <c r="F32" s="623"/>
      <c r="G32" s="623"/>
      <c r="H32" s="623"/>
      <c r="I32" s="623"/>
      <c r="J32" s="623"/>
      <c r="K32" s="623"/>
      <c r="L32" s="623"/>
      <c r="M32" s="623"/>
      <c r="N32" s="623"/>
      <c r="O32" s="623"/>
      <c r="P32" s="623"/>
      <c r="Q32" s="623"/>
      <c r="R32" s="623"/>
      <c r="S32" s="623"/>
      <c r="T32" s="623"/>
      <c r="U32" s="623"/>
      <c r="V32" s="623"/>
      <c r="W32" s="623"/>
      <c r="X32" s="623"/>
      <c r="Y32" s="623"/>
      <c r="Z32" s="623"/>
      <c r="AA32" s="623"/>
      <c r="AB32" s="623"/>
      <c r="AC32" s="623"/>
      <c r="AD32" s="623"/>
      <c r="AE32" s="623"/>
      <c r="AF32" s="623"/>
      <c r="AG32" s="623"/>
      <c r="AH32" s="623"/>
      <c r="AI32" s="623"/>
      <c r="AJ32" s="623"/>
      <c r="AK32" s="623"/>
      <c r="AL32" s="623"/>
      <c r="AM32" s="623"/>
      <c r="AN32" s="623"/>
      <c r="AO32" s="623"/>
      <c r="AP32" s="623"/>
      <c r="AQ32" s="623"/>
      <c r="AR32" s="623"/>
      <c r="AS32" s="623"/>
      <c r="AT32" s="623"/>
      <c r="AU32" s="623"/>
      <c r="AV32" s="623"/>
      <c r="AW32" s="623"/>
      <c r="AX32" s="623"/>
      <c r="AY32" s="623"/>
      <c r="AZ32" s="623"/>
      <c r="BA32" s="623"/>
      <c r="BB32" s="623"/>
      <c r="BC32" s="623"/>
      <c r="BD32" s="623"/>
      <c r="BE32" s="623"/>
      <c r="BF32" s="623"/>
      <c r="BG32" s="623"/>
      <c r="BH32" s="623"/>
      <c r="BI32" s="623"/>
      <c r="BJ32" s="623"/>
      <c r="BK32" s="623"/>
      <c r="BL32" s="623"/>
      <c r="BM32" s="623"/>
      <c r="BN32" s="623"/>
      <c r="BO32" s="623"/>
      <c r="BP32" s="623"/>
      <c r="BQ32" s="623"/>
      <c r="BR32" s="623"/>
      <c r="BS32" s="623"/>
      <c r="BT32" s="623"/>
      <c r="BU32" s="623"/>
      <c r="BV32" s="623"/>
      <c r="BW32" s="623"/>
      <c r="BX32" s="623"/>
      <c r="BY32" s="623"/>
      <c r="BZ32" s="623"/>
      <c r="CA32" s="623"/>
      <c r="CB32" s="623"/>
      <c r="CC32" s="623"/>
      <c r="CD32" s="623"/>
      <c r="CE32" s="623"/>
      <c r="CF32" s="623"/>
      <c r="CG32" s="623"/>
      <c r="CH32" s="623"/>
      <c r="CI32" s="623"/>
      <c r="CJ32" s="623"/>
      <c r="CK32" s="623"/>
      <c r="CL32" s="623"/>
      <c r="CM32" s="623"/>
      <c r="CN32" s="623"/>
      <c r="CO32" s="623"/>
      <c r="CP32" s="623"/>
    </row>
    <row r="33" spans="1:94" ht="46.5" customHeight="1">
      <c r="A33" s="618" t="s">
        <v>849</v>
      </c>
      <c r="B33" s="618"/>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18"/>
      <c r="AL33" s="618"/>
      <c r="AM33" s="618"/>
      <c r="AN33" s="618"/>
      <c r="AO33" s="618"/>
      <c r="AP33" s="618"/>
      <c r="AQ33" s="618"/>
      <c r="AR33" s="618"/>
      <c r="AS33" s="618"/>
      <c r="AT33" s="618"/>
      <c r="AU33" s="618"/>
      <c r="AV33" s="618"/>
      <c r="AW33" s="618"/>
      <c r="AX33" s="618"/>
      <c r="AY33" s="618"/>
      <c r="AZ33" s="618"/>
      <c r="BA33" s="618"/>
      <c r="BB33" s="618"/>
      <c r="BC33" s="618"/>
      <c r="BD33" s="618"/>
      <c r="BE33" s="618"/>
      <c r="BF33" s="618"/>
      <c r="BG33" s="618"/>
      <c r="BH33" s="618"/>
      <c r="BI33" s="618"/>
      <c r="BJ33" s="618"/>
      <c r="BK33" s="618"/>
      <c r="BL33" s="618"/>
      <c r="BM33" s="618"/>
      <c r="BN33" s="618"/>
      <c r="BO33" s="618"/>
      <c r="BP33" s="618"/>
      <c r="BQ33" s="618"/>
      <c r="BR33" s="618"/>
      <c r="BS33" s="618"/>
      <c r="BT33" s="618"/>
      <c r="BU33" s="618"/>
      <c r="BV33" s="618"/>
      <c r="BW33" s="618"/>
      <c r="BX33" s="618"/>
      <c r="BY33" s="618"/>
      <c r="BZ33" s="618"/>
      <c r="CA33" s="618"/>
      <c r="CB33" s="618"/>
      <c r="CC33" s="618"/>
      <c r="CD33" s="618"/>
      <c r="CE33" s="618"/>
      <c r="CF33" s="618"/>
      <c r="CG33" s="618"/>
      <c r="CH33" s="618"/>
      <c r="CI33" s="618"/>
      <c r="CJ33" s="618"/>
      <c r="CK33" s="618"/>
      <c r="CL33" s="618"/>
      <c r="CM33" s="618"/>
      <c r="CN33" s="618"/>
      <c r="CO33" s="618"/>
      <c r="CP33" s="618"/>
    </row>
    <row r="34" spans="1:94">
      <c r="A34" s="623" t="s">
        <v>679</v>
      </c>
      <c r="B34" s="623"/>
      <c r="C34" s="623"/>
      <c r="D34" s="623"/>
      <c r="E34" s="623"/>
      <c r="F34" s="623"/>
      <c r="G34" s="623"/>
      <c r="H34" s="623"/>
      <c r="I34" s="623"/>
      <c r="J34" s="623"/>
      <c r="K34" s="623"/>
      <c r="L34" s="623"/>
      <c r="M34" s="623"/>
      <c r="N34" s="623"/>
      <c r="O34" s="623"/>
      <c r="P34" s="623"/>
      <c r="Q34" s="623"/>
      <c r="R34" s="623"/>
      <c r="S34" s="623"/>
      <c r="T34" s="623"/>
      <c r="U34" s="623"/>
      <c r="V34" s="623"/>
      <c r="W34" s="623"/>
      <c r="X34" s="623"/>
      <c r="Y34" s="623"/>
      <c r="Z34" s="623"/>
      <c r="AA34" s="623"/>
      <c r="AB34" s="623"/>
      <c r="AC34" s="623"/>
      <c r="AD34" s="623"/>
      <c r="AE34" s="623"/>
      <c r="AF34" s="623"/>
      <c r="AG34" s="623"/>
      <c r="AH34" s="623"/>
      <c r="AI34" s="623"/>
      <c r="AJ34" s="623"/>
      <c r="AK34" s="623"/>
      <c r="AL34" s="623"/>
      <c r="AM34" s="623"/>
      <c r="AN34" s="623"/>
      <c r="AO34" s="623"/>
      <c r="AP34" s="623"/>
      <c r="AQ34" s="623"/>
      <c r="AR34" s="623"/>
      <c r="AS34" s="623"/>
      <c r="AT34" s="623"/>
      <c r="AU34" s="623"/>
      <c r="AV34" s="623"/>
      <c r="AW34" s="623"/>
      <c r="AX34" s="623"/>
      <c r="AY34" s="623"/>
      <c r="AZ34" s="623"/>
      <c r="BA34" s="623"/>
      <c r="BB34" s="623"/>
      <c r="BC34" s="623"/>
      <c r="BD34" s="623"/>
      <c r="BE34" s="623"/>
      <c r="BF34" s="623"/>
      <c r="BG34" s="623"/>
      <c r="BH34" s="623"/>
      <c r="BI34" s="623"/>
      <c r="BJ34" s="623"/>
      <c r="BK34" s="623"/>
      <c r="BL34" s="623"/>
      <c r="BM34" s="623"/>
      <c r="BN34" s="623"/>
      <c r="BO34" s="623"/>
      <c r="BP34" s="623"/>
      <c r="BQ34" s="623"/>
      <c r="BR34" s="623"/>
      <c r="BS34" s="623"/>
      <c r="BT34" s="623"/>
      <c r="BU34" s="623"/>
      <c r="BV34" s="623"/>
      <c r="BW34" s="623"/>
      <c r="BX34" s="623"/>
      <c r="BY34" s="623"/>
      <c r="BZ34" s="623"/>
      <c r="CA34" s="623"/>
      <c r="CB34" s="623"/>
      <c r="CC34" s="623"/>
      <c r="CD34" s="623"/>
      <c r="CE34" s="623"/>
      <c r="CF34" s="623"/>
      <c r="CG34" s="623"/>
      <c r="CH34" s="623"/>
      <c r="CI34" s="623"/>
      <c r="CJ34" s="623"/>
      <c r="CK34" s="623"/>
      <c r="CL34" s="623"/>
      <c r="CM34" s="623"/>
      <c r="CN34" s="623"/>
      <c r="CO34" s="623"/>
      <c r="CP34" s="623"/>
    </row>
    <row r="35" spans="1:94" ht="33.75" customHeight="1">
      <c r="A35" s="618" t="s">
        <v>850</v>
      </c>
      <c r="B35" s="618"/>
      <c r="C35" s="618"/>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618"/>
      <c r="AB35" s="618"/>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c r="BU35" s="618"/>
      <c r="BV35" s="618"/>
      <c r="BW35" s="618"/>
      <c r="BX35" s="618"/>
      <c r="BY35" s="618"/>
      <c r="BZ35" s="618"/>
      <c r="CA35" s="618"/>
      <c r="CB35" s="618"/>
      <c r="CC35" s="618"/>
      <c r="CD35" s="618"/>
      <c r="CE35" s="618"/>
      <c r="CF35" s="618"/>
      <c r="CG35" s="618"/>
      <c r="CH35" s="618"/>
      <c r="CI35" s="618"/>
      <c r="CJ35" s="618"/>
      <c r="CK35" s="618"/>
      <c r="CL35" s="618"/>
      <c r="CM35" s="618"/>
      <c r="CN35" s="618"/>
      <c r="CO35" s="618"/>
      <c r="CP35" s="618"/>
    </row>
    <row r="36" spans="1:94" ht="41.25" customHeight="1">
      <c r="A36" s="620" t="s">
        <v>851</v>
      </c>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c r="BK36" s="620"/>
      <c r="BL36" s="620"/>
      <c r="BM36" s="620"/>
      <c r="BN36" s="620"/>
      <c r="BO36" s="620"/>
      <c r="BP36" s="620"/>
      <c r="BQ36" s="620"/>
      <c r="BR36" s="620"/>
      <c r="BS36" s="620"/>
      <c r="BT36" s="620"/>
      <c r="BU36" s="620"/>
      <c r="BV36" s="620"/>
      <c r="BW36" s="620"/>
      <c r="BX36" s="620"/>
      <c r="BY36" s="620"/>
      <c r="BZ36" s="620"/>
      <c r="CA36" s="620"/>
      <c r="CB36" s="620"/>
      <c r="CC36" s="620"/>
      <c r="CD36" s="620"/>
      <c r="CE36" s="620"/>
      <c r="CF36" s="620"/>
      <c r="CG36" s="620"/>
      <c r="CH36" s="620"/>
      <c r="CI36" s="620"/>
      <c r="CJ36" s="620"/>
      <c r="CK36" s="620"/>
      <c r="CL36" s="620"/>
      <c r="CM36" s="620"/>
      <c r="CN36" s="620"/>
      <c r="CO36" s="620"/>
      <c r="CP36" s="620"/>
    </row>
    <row r="37" spans="1:94">
      <c r="A37" s="623" t="s">
        <v>682</v>
      </c>
      <c r="B37" s="623"/>
      <c r="C37" s="623"/>
      <c r="D37" s="623"/>
      <c r="E37" s="623"/>
      <c r="F37" s="623"/>
      <c r="G37" s="623"/>
      <c r="H37" s="623"/>
      <c r="I37" s="623"/>
      <c r="J37" s="623"/>
      <c r="K37" s="623"/>
      <c r="L37" s="623"/>
      <c r="M37" s="623"/>
      <c r="N37" s="623"/>
      <c r="O37" s="623"/>
      <c r="P37" s="623"/>
      <c r="Q37" s="623"/>
      <c r="R37" s="623"/>
      <c r="S37" s="623"/>
      <c r="T37" s="623"/>
      <c r="U37" s="623"/>
      <c r="V37" s="623"/>
      <c r="W37" s="623"/>
      <c r="X37" s="623"/>
      <c r="Y37" s="623"/>
      <c r="Z37" s="623"/>
      <c r="AA37" s="623"/>
      <c r="AB37" s="623"/>
      <c r="AC37" s="623"/>
      <c r="AD37" s="623"/>
      <c r="AE37" s="623"/>
      <c r="AF37" s="623"/>
      <c r="AG37" s="623"/>
      <c r="AH37" s="623"/>
      <c r="AI37" s="623"/>
      <c r="AJ37" s="623"/>
      <c r="AK37" s="623"/>
      <c r="AL37" s="623"/>
      <c r="AM37" s="623"/>
      <c r="AN37" s="623"/>
      <c r="AO37" s="623"/>
      <c r="AP37" s="623"/>
      <c r="AQ37" s="623"/>
      <c r="AR37" s="623"/>
      <c r="AS37" s="623"/>
      <c r="AT37" s="623"/>
      <c r="AU37" s="623"/>
      <c r="AV37" s="623"/>
      <c r="AW37" s="623"/>
      <c r="AX37" s="623"/>
      <c r="AY37" s="623"/>
      <c r="AZ37" s="623"/>
      <c r="BA37" s="623"/>
      <c r="BB37" s="623"/>
      <c r="BC37" s="623"/>
      <c r="BD37" s="623"/>
      <c r="BE37" s="623"/>
      <c r="BF37" s="623"/>
      <c r="BG37" s="623"/>
      <c r="BH37" s="623"/>
      <c r="BI37" s="623"/>
      <c r="BJ37" s="623"/>
      <c r="BK37" s="623"/>
      <c r="BL37" s="623"/>
      <c r="BM37" s="623"/>
      <c r="BN37" s="623"/>
      <c r="BO37" s="623"/>
      <c r="BP37" s="623"/>
      <c r="BQ37" s="623"/>
      <c r="BR37" s="623"/>
      <c r="BS37" s="623"/>
      <c r="BT37" s="623"/>
      <c r="BU37" s="623"/>
      <c r="BV37" s="623"/>
      <c r="BW37" s="623"/>
      <c r="BX37" s="623"/>
      <c r="BY37" s="623"/>
      <c r="BZ37" s="623"/>
      <c r="CA37" s="623"/>
      <c r="CB37" s="623"/>
      <c r="CC37" s="623"/>
      <c r="CD37" s="623"/>
      <c r="CE37" s="623"/>
      <c r="CF37" s="623"/>
      <c r="CG37" s="623"/>
      <c r="CH37" s="623"/>
      <c r="CI37" s="623"/>
      <c r="CJ37" s="623"/>
      <c r="CK37" s="623"/>
      <c r="CL37" s="623"/>
      <c r="CM37" s="623"/>
      <c r="CN37" s="623"/>
      <c r="CO37" s="623"/>
      <c r="CP37" s="623"/>
    </row>
    <row r="38" spans="1:94" ht="111" customHeight="1">
      <c r="A38" s="618" t="s">
        <v>852</v>
      </c>
      <c r="B38" s="618"/>
      <c r="C38" s="618"/>
      <c r="D38" s="618"/>
      <c r="E38" s="618"/>
      <c r="F38" s="618"/>
      <c r="G38" s="618"/>
      <c r="H38" s="618"/>
      <c r="I38" s="618"/>
      <c r="J38" s="618"/>
      <c r="K38" s="618"/>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row>
    <row r="39" spans="1:94">
      <c r="A39" s="623" t="s">
        <v>683</v>
      </c>
      <c r="B39" s="623"/>
      <c r="C39" s="623"/>
      <c r="D39" s="623"/>
      <c r="E39" s="623"/>
      <c r="F39" s="623"/>
      <c r="G39" s="623"/>
      <c r="H39" s="623"/>
      <c r="I39" s="623"/>
      <c r="J39" s="623"/>
      <c r="K39" s="623"/>
      <c r="L39" s="623"/>
      <c r="M39" s="623"/>
      <c r="N39" s="623"/>
      <c r="O39" s="623"/>
      <c r="P39" s="623"/>
      <c r="Q39" s="623"/>
      <c r="R39" s="623"/>
      <c r="S39" s="623"/>
      <c r="T39" s="623"/>
      <c r="U39" s="623"/>
      <c r="V39" s="623"/>
      <c r="W39" s="623"/>
      <c r="X39" s="623"/>
      <c r="Y39" s="623"/>
      <c r="Z39" s="623"/>
      <c r="AA39" s="623"/>
      <c r="AB39" s="623"/>
      <c r="AC39" s="623"/>
      <c r="AD39" s="623"/>
      <c r="AE39" s="623"/>
      <c r="AF39" s="623"/>
      <c r="AG39" s="623"/>
      <c r="AH39" s="623"/>
      <c r="AI39" s="623"/>
      <c r="AJ39" s="623"/>
      <c r="AK39" s="623"/>
      <c r="AL39" s="623"/>
      <c r="AM39" s="623"/>
      <c r="AN39" s="623"/>
      <c r="AO39" s="623"/>
      <c r="AP39" s="623"/>
      <c r="AQ39" s="623"/>
      <c r="AR39" s="623"/>
      <c r="AS39" s="623"/>
      <c r="AT39" s="623"/>
      <c r="AU39" s="623"/>
      <c r="AV39" s="623"/>
      <c r="AW39" s="623"/>
      <c r="AX39" s="623"/>
      <c r="AY39" s="623"/>
      <c r="AZ39" s="623"/>
      <c r="BA39" s="623"/>
      <c r="BB39" s="623"/>
      <c r="BC39" s="623"/>
      <c r="BD39" s="623"/>
      <c r="BE39" s="623"/>
      <c r="BF39" s="623"/>
      <c r="BG39" s="623"/>
      <c r="BH39" s="623"/>
      <c r="BI39" s="623"/>
      <c r="BJ39" s="623"/>
      <c r="BK39" s="623"/>
      <c r="BL39" s="623"/>
      <c r="BM39" s="623"/>
      <c r="BN39" s="623"/>
      <c r="BO39" s="623"/>
      <c r="BP39" s="623"/>
      <c r="BQ39" s="623"/>
      <c r="BR39" s="623"/>
      <c r="BS39" s="623"/>
      <c r="BT39" s="623"/>
      <c r="BU39" s="623"/>
      <c r="BV39" s="623"/>
      <c r="BW39" s="623"/>
      <c r="BX39" s="623"/>
      <c r="BY39" s="623"/>
      <c r="BZ39" s="623"/>
      <c r="CA39" s="623"/>
      <c r="CB39" s="623"/>
      <c r="CC39" s="623"/>
      <c r="CD39" s="623"/>
      <c r="CE39" s="623"/>
      <c r="CF39" s="623"/>
      <c r="CG39" s="623"/>
      <c r="CH39" s="623"/>
      <c r="CI39" s="623"/>
      <c r="CJ39" s="623"/>
      <c r="CK39" s="623"/>
      <c r="CL39" s="623"/>
      <c r="CM39" s="623"/>
      <c r="CN39" s="623"/>
      <c r="CO39" s="623"/>
      <c r="CP39" s="623"/>
    </row>
    <row r="40" spans="1:94" ht="43.5" customHeight="1">
      <c r="A40" s="618" t="s">
        <v>853</v>
      </c>
      <c r="B40" s="618"/>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18"/>
      <c r="AL40" s="618"/>
      <c r="AM40" s="618"/>
      <c r="AN40" s="618"/>
      <c r="AO40" s="618"/>
      <c r="AP40" s="618"/>
      <c r="AQ40" s="618"/>
      <c r="AR40" s="618"/>
      <c r="AS40" s="618"/>
      <c r="AT40" s="618"/>
      <c r="AU40" s="618"/>
      <c r="AV40" s="618"/>
      <c r="AW40" s="618"/>
      <c r="AX40" s="618"/>
      <c r="AY40" s="618"/>
      <c r="AZ40" s="618"/>
      <c r="BA40" s="618"/>
      <c r="BB40" s="618"/>
      <c r="BC40" s="618"/>
      <c r="BD40" s="618"/>
      <c r="BE40" s="618"/>
      <c r="BF40" s="618"/>
      <c r="BG40" s="618"/>
      <c r="BH40" s="618"/>
      <c r="BI40" s="618"/>
      <c r="BJ40" s="618"/>
      <c r="BK40" s="618"/>
      <c r="BL40" s="618"/>
      <c r="BM40" s="618"/>
      <c r="BN40" s="618"/>
      <c r="BO40" s="618"/>
      <c r="BP40" s="618"/>
      <c r="BQ40" s="618"/>
      <c r="BR40" s="618"/>
      <c r="BS40" s="618"/>
      <c r="BT40" s="618"/>
      <c r="BU40" s="618"/>
      <c r="BV40" s="618"/>
      <c r="BW40" s="618"/>
      <c r="BX40" s="618"/>
      <c r="BY40" s="618"/>
      <c r="BZ40" s="618"/>
      <c r="CA40" s="618"/>
      <c r="CB40" s="618"/>
      <c r="CC40" s="618"/>
      <c r="CD40" s="618"/>
      <c r="CE40" s="618"/>
      <c r="CF40" s="618"/>
      <c r="CG40" s="618"/>
      <c r="CH40" s="618"/>
      <c r="CI40" s="618"/>
      <c r="CJ40" s="618"/>
      <c r="CK40" s="618"/>
      <c r="CL40" s="618"/>
      <c r="CM40" s="618"/>
      <c r="CN40" s="618"/>
      <c r="CO40" s="618"/>
      <c r="CP40" s="618"/>
    </row>
    <row r="41" spans="1:94">
      <c r="A41" s="623" t="s">
        <v>684</v>
      </c>
      <c r="B41" s="623"/>
      <c r="C41" s="623"/>
      <c r="D41" s="623"/>
      <c r="E41" s="623"/>
      <c r="F41" s="623"/>
      <c r="G41" s="623"/>
      <c r="H41" s="623"/>
      <c r="I41" s="623"/>
      <c r="J41" s="623"/>
      <c r="K41" s="623"/>
      <c r="L41" s="623"/>
      <c r="M41" s="623"/>
      <c r="N41" s="623"/>
      <c r="O41" s="623"/>
      <c r="P41" s="623"/>
      <c r="Q41" s="623"/>
      <c r="R41" s="623"/>
      <c r="S41" s="623"/>
      <c r="T41" s="623"/>
      <c r="U41" s="623"/>
      <c r="V41" s="623"/>
      <c r="W41" s="623"/>
      <c r="X41" s="623"/>
      <c r="Y41" s="623"/>
      <c r="Z41" s="623"/>
      <c r="AA41" s="623"/>
      <c r="AB41" s="623"/>
      <c r="AC41" s="623"/>
      <c r="AD41" s="623"/>
      <c r="AE41" s="623"/>
      <c r="AF41" s="623"/>
      <c r="AG41" s="623"/>
      <c r="AH41" s="623"/>
      <c r="AI41" s="623"/>
      <c r="AJ41" s="623"/>
      <c r="AK41" s="623"/>
      <c r="AL41" s="623"/>
      <c r="AM41" s="623"/>
      <c r="AN41" s="623"/>
      <c r="AO41" s="623"/>
      <c r="AP41" s="623"/>
      <c r="AQ41" s="623"/>
      <c r="AR41" s="623"/>
      <c r="AS41" s="623"/>
      <c r="AT41" s="623"/>
      <c r="AU41" s="623"/>
      <c r="AV41" s="623"/>
      <c r="AW41" s="623"/>
      <c r="AX41" s="623"/>
      <c r="AY41" s="623"/>
      <c r="AZ41" s="623"/>
      <c r="BA41" s="623"/>
      <c r="BB41" s="623"/>
      <c r="BC41" s="623"/>
      <c r="BD41" s="623"/>
      <c r="BE41" s="623"/>
      <c r="BF41" s="623"/>
      <c r="BG41" s="623"/>
      <c r="BH41" s="623"/>
      <c r="BI41" s="623"/>
      <c r="BJ41" s="623"/>
      <c r="BK41" s="623"/>
      <c r="BL41" s="623"/>
      <c r="BM41" s="623"/>
      <c r="BN41" s="623"/>
      <c r="BO41" s="623"/>
      <c r="BP41" s="623"/>
      <c r="BQ41" s="623"/>
      <c r="BR41" s="623"/>
      <c r="BS41" s="623"/>
      <c r="BT41" s="623"/>
      <c r="BU41" s="623"/>
      <c r="BV41" s="623"/>
      <c r="BW41" s="623"/>
      <c r="BX41" s="623"/>
      <c r="BY41" s="623"/>
      <c r="BZ41" s="623"/>
      <c r="CA41" s="623"/>
      <c r="CB41" s="623"/>
      <c r="CC41" s="623"/>
      <c r="CD41" s="623"/>
      <c r="CE41" s="623"/>
      <c r="CF41" s="623"/>
      <c r="CG41" s="623"/>
      <c r="CH41" s="623"/>
      <c r="CI41" s="623"/>
      <c r="CJ41" s="623"/>
      <c r="CK41" s="623"/>
      <c r="CL41" s="623"/>
      <c r="CM41" s="623"/>
      <c r="CN41" s="623"/>
      <c r="CO41" s="623"/>
      <c r="CP41" s="623"/>
    </row>
    <row r="42" spans="1:94" ht="42.75" customHeight="1">
      <c r="A42" s="618" t="s">
        <v>854</v>
      </c>
      <c r="B42" s="618"/>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8"/>
      <c r="AL42" s="618"/>
      <c r="AM42" s="618"/>
      <c r="AN42" s="618"/>
      <c r="AO42" s="618"/>
      <c r="AP42" s="618"/>
      <c r="AQ42" s="618"/>
      <c r="AR42" s="618"/>
      <c r="AS42" s="618"/>
      <c r="AT42" s="618"/>
      <c r="AU42" s="618"/>
      <c r="AV42" s="618"/>
      <c r="AW42" s="618"/>
      <c r="AX42" s="618"/>
      <c r="AY42" s="618"/>
      <c r="AZ42" s="618"/>
      <c r="BA42" s="618"/>
      <c r="BB42" s="618"/>
      <c r="BC42" s="618"/>
      <c r="BD42" s="618"/>
      <c r="BE42" s="618"/>
      <c r="BF42" s="618"/>
      <c r="BG42" s="618"/>
      <c r="BH42" s="618"/>
      <c r="BI42" s="618"/>
      <c r="BJ42" s="618"/>
      <c r="BK42" s="618"/>
      <c r="BL42" s="618"/>
      <c r="BM42" s="618"/>
      <c r="BN42" s="618"/>
      <c r="BO42" s="618"/>
      <c r="BP42" s="618"/>
      <c r="BQ42" s="618"/>
      <c r="BR42" s="618"/>
      <c r="BS42" s="618"/>
      <c r="BT42" s="618"/>
      <c r="BU42" s="618"/>
      <c r="BV42" s="618"/>
      <c r="BW42" s="618"/>
      <c r="BX42" s="618"/>
      <c r="BY42" s="618"/>
      <c r="BZ42" s="618"/>
      <c r="CA42" s="618"/>
      <c r="CB42" s="618"/>
      <c r="CC42" s="618"/>
      <c r="CD42" s="618"/>
      <c r="CE42" s="618"/>
      <c r="CF42" s="618"/>
      <c r="CG42" s="618"/>
      <c r="CH42" s="618"/>
      <c r="CI42" s="618"/>
      <c r="CJ42" s="618"/>
      <c r="CK42" s="618"/>
      <c r="CL42" s="618"/>
      <c r="CM42" s="618"/>
      <c r="CN42" s="618"/>
      <c r="CO42" s="618"/>
      <c r="CP42" s="618"/>
    </row>
    <row r="43" spans="1:94">
      <c r="A43" s="623" t="s">
        <v>685</v>
      </c>
      <c r="B43" s="623"/>
      <c r="C43" s="623"/>
      <c r="D43" s="623"/>
      <c r="E43" s="623"/>
      <c r="F43" s="623"/>
      <c r="G43" s="623"/>
      <c r="H43" s="623"/>
      <c r="I43" s="623"/>
      <c r="J43" s="623"/>
      <c r="K43" s="623"/>
      <c r="L43" s="623"/>
      <c r="M43" s="623"/>
      <c r="N43" s="623"/>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623"/>
      <c r="AO43" s="623"/>
      <c r="AP43" s="623"/>
      <c r="AQ43" s="623"/>
      <c r="AR43" s="623"/>
      <c r="AS43" s="623"/>
      <c r="AT43" s="623"/>
      <c r="AU43" s="623"/>
      <c r="AV43" s="623"/>
      <c r="AW43" s="623"/>
      <c r="AX43" s="623"/>
      <c r="AY43" s="623"/>
      <c r="AZ43" s="623"/>
      <c r="BA43" s="623"/>
      <c r="BB43" s="623"/>
      <c r="BC43" s="623"/>
      <c r="BD43" s="623"/>
      <c r="BE43" s="623"/>
      <c r="BF43" s="623"/>
      <c r="BG43" s="623"/>
      <c r="BH43" s="623"/>
      <c r="BI43" s="623"/>
      <c r="BJ43" s="623"/>
      <c r="BK43" s="623"/>
      <c r="BL43" s="623"/>
      <c r="BM43" s="623"/>
      <c r="BN43" s="623"/>
      <c r="BO43" s="623"/>
      <c r="BP43" s="623"/>
      <c r="BQ43" s="623"/>
      <c r="BR43" s="623"/>
      <c r="BS43" s="623"/>
      <c r="BT43" s="623"/>
      <c r="BU43" s="623"/>
      <c r="BV43" s="623"/>
      <c r="BW43" s="623"/>
      <c r="BX43" s="623"/>
      <c r="BY43" s="623"/>
      <c r="BZ43" s="623"/>
      <c r="CA43" s="623"/>
      <c r="CB43" s="623"/>
      <c r="CC43" s="623"/>
      <c r="CD43" s="623"/>
      <c r="CE43" s="623"/>
      <c r="CF43" s="623"/>
      <c r="CG43" s="623"/>
      <c r="CH43" s="623"/>
      <c r="CI43" s="623"/>
      <c r="CJ43" s="623"/>
      <c r="CK43" s="623"/>
      <c r="CL43" s="623"/>
      <c r="CM43" s="623"/>
      <c r="CN43" s="623"/>
      <c r="CO43" s="623"/>
      <c r="CP43" s="623"/>
    </row>
    <row r="44" spans="1:94" ht="184.5" customHeight="1">
      <c r="A44" s="618" t="s">
        <v>855</v>
      </c>
      <c r="B44" s="618"/>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18"/>
      <c r="AL44" s="618"/>
      <c r="AM44" s="618"/>
      <c r="AN44" s="618"/>
      <c r="AO44" s="618"/>
      <c r="AP44" s="618"/>
      <c r="AQ44" s="618"/>
      <c r="AR44" s="618"/>
      <c r="AS44" s="618"/>
      <c r="AT44" s="618"/>
      <c r="AU44" s="618"/>
      <c r="AV44" s="618"/>
      <c r="AW44" s="618"/>
      <c r="AX44" s="618"/>
      <c r="AY44" s="618"/>
      <c r="AZ44" s="618"/>
      <c r="BA44" s="618"/>
      <c r="BB44" s="618"/>
      <c r="BC44" s="618"/>
      <c r="BD44" s="618"/>
      <c r="BE44" s="618"/>
      <c r="BF44" s="618"/>
      <c r="BG44" s="618"/>
      <c r="BH44" s="618"/>
      <c r="BI44" s="618"/>
      <c r="BJ44" s="618"/>
      <c r="BK44" s="618"/>
      <c r="BL44" s="618"/>
      <c r="BM44" s="618"/>
      <c r="BN44" s="618"/>
      <c r="BO44" s="618"/>
      <c r="BP44" s="618"/>
      <c r="BQ44" s="618"/>
      <c r="BR44" s="618"/>
      <c r="BS44" s="618"/>
      <c r="BT44" s="618"/>
      <c r="BU44" s="618"/>
      <c r="BV44" s="618"/>
      <c r="BW44" s="618"/>
      <c r="BX44" s="618"/>
      <c r="BY44" s="618"/>
      <c r="BZ44" s="618"/>
      <c r="CA44" s="618"/>
      <c r="CB44" s="618"/>
      <c r="CC44" s="618"/>
      <c r="CD44" s="618"/>
      <c r="CE44" s="618"/>
      <c r="CF44" s="618"/>
      <c r="CG44" s="618"/>
      <c r="CH44" s="618"/>
      <c r="CI44" s="618"/>
      <c r="CJ44" s="618"/>
      <c r="CK44" s="618"/>
      <c r="CL44" s="618"/>
      <c r="CM44" s="618"/>
      <c r="CN44" s="618"/>
      <c r="CO44" s="618"/>
      <c r="CP44" s="618"/>
    </row>
    <row r="45" spans="1:94">
      <c r="A45" s="623" t="s">
        <v>686</v>
      </c>
      <c r="B45" s="623"/>
      <c r="C45" s="623"/>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23"/>
      <c r="AG45" s="623"/>
      <c r="AH45" s="623"/>
      <c r="AI45" s="623"/>
      <c r="AJ45" s="623"/>
      <c r="AK45" s="623"/>
      <c r="AL45" s="623"/>
      <c r="AM45" s="623"/>
      <c r="AN45" s="623"/>
      <c r="AO45" s="623"/>
      <c r="AP45" s="623"/>
      <c r="AQ45" s="623"/>
      <c r="AR45" s="623"/>
      <c r="AS45" s="623"/>
      <c r="AT45" s="623"/>
      <c r="AU45" s="623"/>
      <c r="AV45" s="623"/>
      <c r="AW45" s="623"/>
      <c r="AX45" s="623"/>
      <c r="AY45" s="623"/>
      <c r="AZ45" s="623"/>
      <c r="BA45" s="623"/>
      <c r="BB45" s="623"/>
      <c r="BC45" s="623"/>
      <c r="BD45" s="623"/>
      <c r="BE45" s="623"/>
      <c r="BF45" s="623"/>
      <c r="BG45" s="623"/>
      <c r="BH45" s="623"/>
      <c r="BI45" s="623"/>
      <c r="BJ45" s="623"/>
      <c r="BK45" s="623"/>
      <c r="BL45" s="623"/>
      <c r="BM45" s="623"/>
      <c r="BN45" s="623"/>
      <c r="BO45" s="623"/>
      <c r="BP45" s="623"/>
      <c r="BQ45" s="623"/>
      <c r="BR45" s="623"/>
      <c r="BS45" s="623"/>
      <c r="BT45" s="623"/>
      <c r="BU45" s="623"/>
      <c r="BV45" s="623"/>
      <c r="BW45" s="623"/>
      <c r="BX45" s="623"/>
      <c r="BY45" s="623"/>
      <c r="BZ45" s="623"/>
      <c r="CA45" s="623"/>
      <c r="CB45" s="623"/>
      <c r="CC45" s="623"/>
      <c r="CD45" s="623"/>
      <c r="CE45" s="623"/>
      <c r="CF45" s="623"/>
      <c r="CG45" s="623"/>
      <c r="CH45" s="623"/>
      <c r="CI45" s="623"/>
      <c r="CJ45" s="623"/>
      <c r="CK45" s="623"/>
      <c r="CL45" s="623"/>
      <c r="CM45" s="623"/>
      <c r="CN45" s="623"/>
      <c r="CO45" s="623"/>
      <c r="CP45" s="623"/>
    </row>
    <row r="46" spans="1:94" ht="87.75" customHeight="1">
      <c r="A46" s="618" t="s">
        <v>856</v>
      </c>
      <c r="B46" s="618"/>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18"/>
      <c r="AL46" s="618"/>
      <c r="AM46" s="618"/>
      <c r="AN46" s="618"/>
      <c r="AO46" s="618"/>
      <c r="AP46" s="618"/>
      <c r="AQ46" s="618"/>
      <c r="AR46" s="618"/>
      <c r="AS46" s="618"/>
      <c r="AT46" s="618"/>
      <c r="AU46" s="618"/>
      <c r="AV46" s="618"/>
      <c r="AW46" s="618"/>
      <c r="AX46" s="618"/>
      <c r="AY46" s="618"/>
      <c r="AZ46" s="618"/>
      <c r="BA46" s="618"/>
      <c r="BB46" s="618"/>
      <c r="BC46" s="618"/>
      <c r="BD46" s="618"/>
      <c r="BE46" s="618"/>
      <c r="BF46" s="618"/>
      <c r="BG46" s="618"/>
      <c r="BH46" s="618"/>
      <c r="BI46" s="618"/>
      <c r="BJ46" s="618"/>
      <c r="BK46" s="618"/>
      <c r="BL46" s="618"/>
      <c r="BM46" s="618"/>
      <c r="BN46" s="618"/>
      <c r="BO46" s="618"/>
      <c r="BP46" s="618"/>
      <c r="BQ46" s="618"/>
      <c r="BR46" s="618"/>
      <c r="BS46" s="618"/>
      <c r="BT46" s="618"/>
      <c r="BU46" s="618"/>
      <c r="BV46" s="618"/>
      <c r="BW46" s="618"/>
      <c r="BX46" s="618"/>
      <c r="BY46" s="618"/>
      <c r="BZ46" s="618"/>
      <c r="CA46" s="618"/>
      <c r="CB46" s="618"/>
      <c r="CC46" s="618"/>
      <c r="CD46" s="618"/>
      <c r="CE46" s="618"/>
      <c r="CF46" s="618"/>
      <c r="CG46" s="618"/>
      <c r="CH46" s="618"/>
      <c r="CI46" s="618"/>
      <c r="CJ46" s="618"/>
      <c r="CK46" s="618"/>
      <c r="CL46" s="618"/>
      <c r="CM46" s="618"/>
      <c r="CN46" s="618"/>
      <c r="CO46" s="618"/>
      <c r="CP46" s="618"/>
    </row>
    <row r="47" spans="1:94">
      <c r="A47" s="623" t="s">
        <v>687</v>
      </c>
      <c r="B47" s="623"/>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3"/>
      <c r="BA47" s="623"/>
      <c r="BB47" s="623"/>
      <c r="BC47" s="623"/>
      <c r="BD47" s="623"/>
      <c r="BE47" s="623"/>
      <c r="BF47" s="623"/>
      <c r="BG47" s="623"/>
      <c r="BH47" s="623"/>
      <c r="BI47" s="623"/>
      <c r="BJ47" s="623"/>
      <c r="BK47" s="623"/>
      <c r="BL47" s="623"/>
      <c r="BM47" s="623"/>
      <c r="BN47" s="623"/>
      <c r="BO47" s="623"/>
      <c r="BP47" s="623"/>
      <c r="BQ47" s="623"/>
      <c r="BR47" s="623"/>
      <c r="BS47" s="623"/>
      <c r="BT47" s="623"/>
      <c r="BU47" s="623"/>
      <c r="BV47" s="623"/>
      <c r="BW47" s="623"/>
      <c r="BX47" s="623"/>
      <c r="BY47" s="623"/>
      <c r="BZ47" s="623"/>
      <c r="CA47" s="623"/>
      <c r="CB47" s="623"/>
      <c r="CC47" s="623"/>
      <c r="CD47" s="623"/>
      <c r="CE47" s="623"/>
      <c r="CF47" s="623"/>
      <c r="CG47" s="623"/>
      <c r="CH47" s="623"/>
      <c r="CI47" s="623"/>
      <c r="CJ47" s="623"/>
      <c r="CK47" s="623"/>
      <c r="CL47" s="623"/>
      <c r="CM47" s="623"/>
      <c r="CN47" s="623"/>
      <c r="CO47" s="623"/>
      <c r="CP47" s="623"/>
    </row>
    <row r="48" spans="1:94" ht="54.75" customHeight="1">
      <c r="A48" s="618" t="s">
        <v>857</v>
      </c>
      <c r="B48" s="618"/>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C48" s="618"/>
      <c r="CD48" s="618"/>
      <c r="CE48" s="618"/>
      <c r="CF48" s="618"/>
      <c r="CG48" s="618"/>
      <c r="CH48" s="618"/>
      <c r="CI48" s="618"/>
      <c r="CJ48" s="618"/>
      <c r="CK48" s="618"/>
      <c r="CL48" s="618"/>
      <c r="CM48" s="618"/>
      <c r="CN48" s="618"/>
      <c r="CO48" s="618"/>
      <c r="CP48" s="618"/>
    </row>
    <row r="49" spans="1:94">
      <c r="A49" s="623" t="s">
        <v>688</v>
      </c>
      <c r="B49" s="623"/>
      <c r="C49" s="623"/>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623"/>
      <c r="AI49" s="623"/>
      <c r="AJ49" s="623"/>
      <c r="AK49" s="623"/>
      <c r="AL49" s="623"/>
      <c r="AM49" s="623"/>
      <c r="AN49" s="623"/>
      <c r="AO49" s="623"/>
      <c r="AP49" s="623"/>
      <c r="AQ49" s="623"/>
      <c r="AR49" s="623"/>
      <c r="AS49" s="623"/>
      <c r="AT49" s="623"/>
      <c r="AU49" s="623"/>
      <c r="AV49" s="623"/>
      <c r="AW49" s="623"/>
      <c r="AX49" s="623"/>
      <c r="AY49" s="623"/>
      <c r="AZ49" s="623"/>
      <c r="BA49" s="623"/>
      <c r="BB49" s="623"/>
      <c r="BC49" s="623"/>
      <c r="BD49" s="623"/>
      <c r="BE49" s="623"/>
      <c r="BF49" s="623"/>
      <c r="BG49" s="623"/>
      <c r="BH49" s="623"/>
      <c r="BI49" s="623"/>
      <c r="BJ49" s="623"/>
      <c r="BK49" s="623"/>
      <c r="BL49" s="623"/>
      <c r="BM49" s="623"/>
      <c r="BN49" s="623"/>
      <c r="BO49" s="623"/>
      <c r="BP49" s="623"/>
      <c r="BQ49" s="623"/>
      <c r="BR49" s="623"/>
      <c r="BS49" s="623"/>
      <c r="BT49" s="623"/>
      <c r="BU49" s="623"/>
      <c r="BV49" s="623"/>
      <c r="BW49" s="623"/>
      <c r="BX49" s="623"/>
      <c r="BY49" s="623"/>
      <c r="BZ49" s="623"/>
      <c r="CA49" s="623"/>
      <c r="CB49" s="623"/>
      <c r="CC49" s="623"/>
      <c r="CD49" s="623"/>
      <c r="CE49" s="623"/>
      <c r="CF49" s="623"/>
      <c r="CG49" s="623"/>
      <c r="CH49" s="623"/>
      <c r="CI49" s="623"/>
      <c r="CJ49" s="623"/>
      <c r="CK49" s="623"/>
      <c r="CL49" s="623"/>
      <c r="CM49" s="623"/>
      <c r="CN49" s="623"/>
      <c r="CO49" s="623"/>
      <c r="CP49" s="623"/>
    </row>
    <row r="50" spans="1:94" ht="141" customHeight="1">
      <c r="A50" s="618" t="s">
        <v>858</v>
      </c>
      <c r="B50" s="618"/>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18"/>
      <c r="AL50" s="618"/>
      <c r="AM50" s="618"/>
      <c r="AN50" s="618"/>
      <c r="AO50" s="618"/>
      <c r="AP50" s="618"/>
      <c r="AQ50" s="618"/>
      <c r="AR50" s="618"/>
      <c r="AS50" s="618"/>
      <c r="AT50" s="618"/>
      <c r="AU50" s="618"/>
      <c r="AV50" s="618"/>
      <c r="AW50" s="618"/>
      <c r="AX50" s="618"/>
      <c r="AY50" s="618"/>
      <c r="AZ50" s="618"/>
      <c r="BA50" s="618"/>
      <c r="BB50" s="618"/>
      <c r="BC50" s="618"/>
      <c r="BD50" s="618"/>
      <c r="BE50" s="618"/>
      <c r="BF50" s="618"/>
      <c r="BG50" s="618"/>
      <c r="BH50" s="618"/>
      <c r="BI50" s="618"/>
      <c r="BJ50" s="618"/>
      <c r="BK50" s="618"/>
      <c r="BL50" s="618"/>
      <c r="BM50" s="618"/>
      <c r="BN50" s="618"/>
      <c r="BO50" s="618"/>
      <c r="BP50" s="618"/>
      <c r="BQ50" s="618"/>
      <c r="BR50" s="618"/>
      <c r="BS50" s="618"/>
      <c r="BT50" s="618"/>
      <c r="BU50" s="618"/>
      <c r="BV50" s="618"/>
      <c r="BW50" s="618"/>
      <c r="BX50" s="618"/>
      <c r="BY50" s="618"/>
      <c r="BZ50" s="618"/>
      <c r="CA50" s="618"/>
      <c r="CB50" s="618"/>
      <c r="CC50" s="618"/>
      <c r="CD50" s="618"/>
      <c r="CE50" s="618"/>
      <c r="CF50" s="618"/>
      <c r="CG50" s="618"/>
      <c r="CH50" s="618"/>
      <c r="CI50" s="618"/>
      <c r="CJ50" s="618"/>
      <c r="CK50" s="618"/>
      <c r="CL50" s="618"/>
      <c r="CM50" s="618"/>
      <c r="CN50" s="618"/>
      <c r="CO50" s="618"/>
      <c r="CP50" s="618"/>
    </row>
    <row r="51" spans="1:94" ht="19.5" customHeight="1">
      <c r="A51" s="623" t="s">
        <v>689</v>
      </c>
      <c r="B51" s="623"/>
      <c r="C51" s="623"/>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623"/>
      <c r="AI51" s="623"/>
      <c r="AJ51" s="623"/>
      <c r="AK51" s="623"/>
      <c r="AL51" s="623"/>
      <c r="AM51" s="623"/>
      <c r="AN51" s="623"/>
      <c r="AO51" s="623"/>
      <c r="AP51" s="623"/>
      <c r="AQ51" s="623"/>
      <c r="AR51" s="623"/>
      <c r="AS51" s="623"/>
      <c r="AT51" s="623"/>
      <c r="AU51" s="623"/>
      <c r="AV51" s="623"/>
      <c r="AW51" s="623"/>
      <c r="AX51" s="623"/>
      <c r="AY51" s="623"/>
      <c r="AZ51" s="623"/>
      <c r="BA51" s="623"/>
      <c r="BB51" s="623"/>
      <c r="BC51" s="623"/>
      <c r="BD51" s="623"/>
      <c r="BE51" s="623"/>
      <c r="BF51" s="623"/>
      <c r="BG51" s="623"/>
      <c r="BH51" s="623"/>
      <c r="BI51" s="623"/>
      <c r="BJ51" s="623"/>
      <c r="BK51" s="623"/>
      <c r="BL51" s="623"/>
      <c r="BM51" s="623"/>
      <c r="BN51" s="623"/>
      <c r="BO51" s="623"/>
      <c r="BP51" s="623"/>
      <c r="BQ51" s="623"/>
      <c r="BR51" s="623"/>
      <c r="BS51" s="623"/>
      <c r="BT51" s="623"/>
      <c r="BU51" s="623"/>
      <c r="BV51" s="623"/>
      <c r="BW51" s="623"/>
      <c r="BX51" s="623"/>
      <c r="BY51" s="623"/>
      <c r="BZ51" s="623"/>
      <c r="CA51" s="623"/>
      <c r="CB51" s="623"/>
      <c r="CC51" s="623"/>
      <c r="CD51" s="623"/>
      <c r="CE51" s="623"/>
      <c r="CF51" s="623"/>
      <c r="CG51" s="623"/>
      <c r="CH51" s="623"/>
      <c r="CI51" s="623"/>
      <c r="CJ51" s="623"/>
      <c r="CK51" s="623"/>
      <c r="CL51" s="623"/>
      <c r="CM51" s="623"/>
      <c r="CN51" s="623"/>
      <c r="CO51" s="623"/>
      <c r="CP51" s="623"/>
    </row>
    <row r="52" spans="1:94" ht="33.75" customHeight="1">
      <c r="A52" s="618" t="s">
        <v>859</v>
      </c>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18"/>
      <c r="AL52" s="618"/>
      <c r="AM52" s="618"/>
      <c r="AN52" s="618"/>
      <c r="AO52" s="618"/>
      <c r="AP52" s="618"/>
      <c r="AQ52" s="618"/>
      <c r="AR52" s="618"/>
      <c r="AS52" s="618"/>
      <c r="AT52" s="618"/>
      <c r="AU52" s="618"/>
      <c r="AV52" s="618"/>
      <c r="AW52" s="618"/>
      <c r="AX52" s="618"/>
      <c r="AY52" s="618"/>
      <c r="AZ52" s="618"/>
      <c r="BA52" s="618"/>
      <c r="BB52" s="618"/>
      <c r="BC52" s="618"/>
      <c r="BD52" s="618"/>
      <c r="BE52" s="618"/>
      <c r="BF52" s="618"/>
      <c r="BG52" s="618"/>
      <c r="BH52" s="618"/>
      <c r="BI52" s="618"/>
      <c r="BJ52" s="618"/>
      <c r="BK52" s="618"/>
      <c r="BL52" s="618"/>
      <c r="BM52" s="618"/>
      <c r="BN52" s="618"/>
      <c r="BO52" s="618"/>
      <c r="BP52" s="618"/>
      <c r="BQ52" s="618"/>
      <c r="BR52" s="618"/>
      <c r="BS52" s="618"/>
      <c r="BT52" s="618"/>
      <c r="BU52" s="618"/>
      <c r="BV52" s="618"/>
      <c r="BW52" s="618"/>
      <c r="BX52" s="618"/>
      <c r="BY52" s="618"/>
      <c r="BZ52" s="618"/>
      <c r="CA52" s="618"/>
      <c r="CB52" s="618"/>
      <c r="CC52" s="618"/>
      <c r="CD52" s="618"/>
      <c r="CE52" s="618"/>
      <c r="CF52" s="618"/>
      <c r="CG52" s="618"/>
      <c r="CH52" s="618"/>
      <c r="CI52" s="618"/>
      <c r="CJ52" s="618"/>
      <c r="CK52" s="618"/>
      <c r="CL52" s="618"/>
      <c r="CM52" s="618"/>
      <c r="CN52" s="618"/>
      <c r="CO52" s="618"/>
      <c r="CP52" s="618"/>
    </row>
    <row r="53" spans="1:94">
      <c r="A53" s="620" t="s">
        <v>690</v>
      </c>
      <c r="B53" s="620"/>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0"/>
      <c r="AL53" s="620"/>
      <c r="AM53" s="620"/>
      <c r="AN53" s="620"/>
      <c r="AO53" s="620"/>
      <c r="AP53" s="620"/>
      <c r="AQ53" s="620"/>
      <c r="AR53" s="620"/>
      <c r="AS53" s="620"/>
      <c r="AT53" s="620"/>
      <c r="AU53" s="620"/>
      <c r="AV53" s="620"/>
      <c r="AW53" s="620"/>
      <c r="AX53" s="620"/>
      <c r="AY53" s="620"/>
      <c r="AZ53" s="620"/>
      <c r="BA53" s="620"/>
      <c r="BB53" s="620"/>
      <c r="BC53" s="620"/>
      <c r="BD53" s="620"/>
      <c r="BE53" s="620"/>
      <c r="BF53" s="620"/>
      <c r="BG53" s="620"/>
      <c r="BH53" s="620"/>
      <c r="BI53" s="620"/>
      <c r="BJ53" s="620"/>
      <c r="BK53" s="620"/>
      <c r="BL53" s="620"/>
      <c r="BM53" s="620"/>
      <c r="BN53" s="620"/>
      <c r="BO53" s="620"/>
      <c r="BP53" s="620"/>
      <c r="BQ53" s="620"/>
      <c r="BR53" s="620"/>
      <c r="BS53" s="620"/>
      <c r="BT53" s="620"/>
      <c r="BU53" s="620"/>
      <c r="BV53" s="620"/>
      <c r="BW53" s="620"/>
      <c r="BX53" s="620"/>
      <c r="BY53" s="620"/>
      <c r="BZ53" s="620"/>
      <c r="CA53" s="620"/>
      <c r="CB53" s="620"/>
      <c r="CC53" s="620"/>
      <c r="CD53" s="620"/>
      <c r="CE53" s="620"/>
      <c r="CF53" s="620"/>
      <c r="CG53" s="620"/>
      <c r="CH53" s="620"/>
      <c r="CI53" s="620"/>
      <c r="CJ53" s="620"/>
      <c r="CK53" s="620"/>
      <c r="CL53" s="620"/>
      <c r="CM53" s="620"/>
      <c r="CN53" s="620"/>
      <c r="CO53" s="620"/>
      <c r="CP53" s="620"/>
    </row>
    <row r="54" spans="1:94" ht="40.5" customHeight="1">
      <c r="A54" s="618" t="s">
        <v>860</v>
      </c>
      <c r="B54" s="618"/>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8"/>
      <c r="AO54" s="618"/>
      <c r="AP54" s="618"/>
      <c r="AQ54" s="618"/>
      <c r="AR54" s="618"/>
      <c r="AS54" s="618"/>
      <c r="AT54" s="618"/>
      <c r="AU54" s="618"/>
      <c r="AV54" s="618"/>
      <c r="AW54" s="618"/>
      <c r="AX54" s="618"/>
      <c r="AY54" s="618"/>
      <c r="AZ54" s="618"/>
      <c r="BA54" s="618"/>
      <c r="BB54" s="618"/>
      <c r="BC54" s="618"/>
      <c r="BD54" s="618"/>
      <c r="BE54" s="618"/>
      <c r="BF54" s="618"/>
      <c r="BG54" s="618"/>
      <c r="BH54" s="618"/>
      <c r="BI54" s="618"/>
      <c r="BJ54" s="618"/>
      <c r="BK54" s="618"/>
      <c r="BL54" s="618"/>
      <c r="BM54" s="618"/>
      <c r="BN54" s="618"/>
      <c r="BO54" s="618"/>
      <c r="BP54" s="618"/>
      <c r="BQ54" s="618"/>
      <c r="BR54" s="618"/>
      <c r="BS54" s="618"/>
      <c r="BT54" s="618"/>
      <c r="BU54" s="618"/>
      <c r="BV54" s="618"/>
      <c r="BW54" s="618"/>
      <c r="BX54" s="618"/>
      <c r="BY54" s="618"/>
      <c r="BZ54" s="618"/>
      <c r="CA54" s="618"/>
      <c r="CB54" s="618"/>
      <c r="CC54" s="618"/>
      <c r="CD54" s="618"/>
      <c r="CE54" s="618"/>
      <c r="CF54" s="618"/>
      <c r="CG54" s="618"/>
      <c r="CH54" s="618"/>
      <c r="CI54" s="618"/>
      <c r="CJ54" s="618"/>
      <c r="CK54" s="618"/>
      <c r="CL54" s="618"/>
      <c r="CM54" s="618"/>
      <c r="CN54" s="618"/>
      <c r="CO54" s="618"/>
      <c r="CP54" s="618"/>
    </row>
    <row r="55" spans="1:94">
      <c r="A55" s="620" t="s">
        <v>691</v>
      </c>
      <c r="B55" s="620"/>
      <c r="C55" s="620"/>
      <c r="D55" s="620"/>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620"/>
      <c r="AM55" s="620"/>
      <c r="AN55" s="620"/>
      <c r="AO55" s="620"/>
      <c r="AP55" s="620"/>
      <c r="AQ55" s="620"/>
      <c r="AR55" s="620"/>
      <c r="AS55" s="620"/>
      <c r="AT55" s="620"/>
      <c r="AU55" s="620"/>
      <c r="AV55" s="620"/>
      <c r="AW55" s="620"/>
      <c r="AX55" s="620"/>
      <c r="AY55" s="620"/>
      <c r="AZ55" s="620"/>
      <c r="BA55" s="620"/>
      <c r="BB55" s="620"/>
      <c r="BC55" s="620"/>
      <c r="BD55" s="620"/>
      <c r="BE55" s="620"/>
      <c r="BF55" s="620"/>
      <c r="BG55" s="620"/>
      <c r="BH55" s="620"/>
      <c r="BI55" s="620"/>
      <c r="BJ55" s="620"/>
      <c r="BK55" s="620"/>
      <c r="BL55" s="620"/>
      <c r="BM55" s="620"/>
      <c r="BN55" s="620"/>
      <c r="BO55" s="620"/>
      <c r="BP55" s="620"/>
      <c r="BQ55" s="620"/>
      <c r="BR55" s="620"/>
      <c r="BS55" s="620"/>
      <c r="BT55" s="620"/>
      <c r="BU55" s="620"/>
      <c r="BV55" s="620"/>
      <c r="BW55" s="620"/>
      <c r="BX55" s="620"/>
      <c r="BY55" s="620"/>
      <c r="BZ55" s="620"/>
      <c r="CA55" s="620"/>
      <c r="CB55" s="620"/>
      <c r="CC55" s="620"/>
      <c r="CD55" s="620"/>
      <c r="CE55" s="620"/>
      <c r="CF55" s="620"/>
      <c r="CG55" s="620"/>
      <c r="CH55" s="620"/>
      <c r="CI55" s="620"/>
      <c r="CJ55" s="620"/>
      <c r="CK55" s="620"/>
      <c r="CL55" s="620"/>
      <c r="CM55" s="620"/>
      <c r="CN55" s="620"/>
      <c r="CO55" s="620"/>
      <c r="CP55" s="620"/>
    </row>
    <row r="56" spans="1:94" ht="152.25" customHeight="1">
      <c r="A56" s="618" t="s">
        <v>861</v>
      </c>
      <c r="B56" s="618"/>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18"/>
      <c r="AL56" s="618"/>
      <c r="AM56" s="618"/>
      <c r="AN56" s="618"/>
      <c r="AO56" s="618"/>
      <c r="AP56" s="618"/>
      <c r="AQ56" s="618"/>
      <c r="AR56" s="618"/>
      <c r="AS56" s="618"/>
      <c r="AT56" s="618"/>
      <c r="AU56" s="618"/>
      <c r="AV56" s="618"/>
      <c r="AW56" s="618"/>
      <c r="AX56" s="618"/>
      <c r="AY56" s="618"/>
      <c r="AZ56" s="618"/>
      <c r="BA56" s="618"/>
      <c r="BB56" s="618"/>
      <c r="BC56" s="618"/>
      <c r="BD56" s="618"/>
      <c r="BE56" s="618"/>
      <c r="BF56" s="618"/>
      <c r="BG56" s="618"/>
      <c r="BH56" s="618"/>
      <c r="BI56" s="618"/>
      <c r="BJ56" s="618"/>
      <c r="BK56" s="618"/>
      <c r="BL56" s="618"/>
      <c r="BM56" s="618"/>
      <c r="BN56" s="618"/>
      <c r="BO56" s="618"/>
      <c r="BP56" s="618"/>
      <c r="BQ56" s="618"/>
      <c r="BR56" s="618"/>
      <c r="BS56" s="618"/>
      <c r="BT56" s="618"/>
      <c r="BU56" s="618"/>
      <c r="BV56" s="618"/>
      <c r="BW56" s="618"/>
      <c r="BX56" s="618"/>
      <c r="BY56" s="618"/>
      <c r="BZ56" s="618"/>
      <c r="CA56" s="618"/>
      <c r="CB56" s="618"/>
      <c r="CC56" s="618"/>
      <c r="CD56" s="618"/>
      <c r="CE56" s="618"/>
      <c r="CF56" s="618"/>
      <c r="CG56" s="618"/>
      <c r="CH56" s="618"/>
      <c r="CI56" s="618"/>
      <c r="CJ56" s="618"/>
      <c r="CK56" s="618"/>
      <c r="CL56" s="618"/>
      <c r="CM56" s="618"/>
      <c r="CN56" s="618"/>
      <c r="CO56" s="618"/>
      <c r="CP56" s="618"/>
    </row>
    <row r="57" spans="1:94">
      <c r="A57" s="620" t="s">
        <v>692</v>
      </c>
      <c r="B57" s="620"/>
      <c r="C57" s="620"/>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20"/>
      <c r="AO57" s="620"/>
      <c r="AP57" s="620"/>
      <c r="AQ57" s="620"/>
      <c r="AR57" s="620"/>
      <c r="AS57" s="620"/>
      <c r="AT57" s="620"/>
      <c r="AU57" s="620"/>
      <c r="AV57" s="620"/>
      <c r="AW57" s="620"/>
      <c r="AX57" s="620"/>
      <c r="AY57" s="620"/>
      <c r="AZ57" s="620"/>
      <c r="BA57" s="620"/>
      <c r="BB57" s="620"/>
      <c r="BC57" s="620"/>
      <c r="BD57" s="620"/>
      <c r="BE57" s="620"/>
      <c r="BF57" s="620"/>
      <c r="BG57" s="620"/>
      <c r="BH57" s="620"/>
      <c r="BI57" s="620"/>
      <c r="BJ57" s="620"/>
      <c r="BK57" s="620"/>
      <c r="BL57" s="620"/>
      <c r="BM57" s="620"/>
      <c r="BN57" s="620"/>
      <c r="BO57" s="620"/>
      <c r="BP57" s="620"/>
      <c r="BQ57" s="620"/>
      <c r="BR57" s="620"/>
      <c r="BS57" s="620"/>
      <c r="BT57" s="620"/>
      <c r="BU57" s="620"/>
      <c r="BV57" s="620"/>
      <c r="BW57" s="620"/>
      <c r="BX57" s="620"/>
      <c r="BY57" s="620"/>
      <c r="BZ57" s="620"/>
      <c r="CA57" s="620"/>
      <c r="CB57" s="620"/>
      <c r="CC57" s="620"/>
      <c r="CD57" s="620"/>
      <c r="CE57" s="620"/>
      <c r="CF57" s="620"/>
      <c r="CG57" s="620"/>
      <c r="CH57" s="620"/>
      <c r="CI57" s="620"/>
      <c r="CJ57" s="620"/>
      <c r="CK57" s="620"/>
      <c r="CL57" s="620"/>
      <c r="CM57" s="620"/>
      <c r="CN57" s="620"/>
      <c r="CO57" s="620"/>
      <c r="CP57" s="620"/>
    </row>
    <row r="58" spans="1:94" ht="338.25" customHeight="1">
      <c r="A58" s="618" t="s">
        <v>862</v>
      </c>
      <c r="B58" s="618"/>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18"/>
      <c r="AL58" s="618"/>
      <c r="AM58" s="618"/>
      <c r="AN58" s="618"/>
      <c r="AO58" s="618"/>
      <c r="AP58" s="618"/>
      <c r="AQ58" s="618"/>
      <c r="AR58" s="618"/>
      <c r="AS58" s="618"/>
      <c r="AT58" s="618"/>
      <c r="AU58" s="618"/>
      <c r="AV58" s="618"/>
      <c r="AW58" s="618"/>
      <c r="AX58" s="618"/>
      <c r="AY58" s="618"/>
      <c r="AZ58" s="618"/>
      <c r="BA58" s="618"/>
      <c r="BB58" s="618"/>
      <c r="BC58" s="618"/>
      <c r="BD58" s="618"/>
      <c r="BE58" s="618"/>
      <c r="BF58" s="618"/>
      <c r="BG58" s="618"/>
      <c r="BH58" s="618"/>
      <c r="BI58" s="618"/>
      <c r="BJ58" s="618"/>
      <c r="BK58" s="618"/>
      <c r="BL58" s="618"/>
      <c r="BM58" s="618"/>
      <c r="BN58" s="618"/>
      <c r="BO58" s="618"/>
      <c r="BP58" s="618"/>
      <c r="BQ58" s="618"/>
      <c r="BR58" s="618"/>
      <c r="BS58" s="618"/>
      <c r="BT58" s="618"/>
      <c r="BU58" s="618"/>
      <c r="BV58" s="618"/>
      <c r="BW58" s="618"/>
      <c r="BX58" s="618"/>
      <c r="BY58" s="618"/>
      <c r="BZ58" s="618"/>
      <c r="CA58" s="618"/>
      <c r="CB58" s="618"/>
      <c r="CC58" s="618"/>
      <c r="CD58" s="618"/>
      <c r="CE58" s="618"/>
      <c r="CF58" s="618"/>
      <c r="CG58" s="618"/>
      <c r="CH58" s="618"/>
      <c r="CI58" s="618"/>
      <c r="CJ58" s="618"/>
      <c r="CK58" s="618"/>
      <c r="CL58" s="618"/>
      <c r="CM58" s="618"/>
      <c r="CN58" s="618"/>
      <c r="CO58" s="618"/>
      <c r="CP58" s="618"/>
    </row>
    <row r="59" spans="1:94" ht="21.75" customHeight="1">
      <c r="A59" s="621" t="s">
        <v>752</v>
      </c>
      <c r="B59" s="621"/>
      <c r="C59" s="621"/>
      <c r="D59" s="621"/>
      <c r="E59" s="621"/>
      <c r="F59" s="374"/>
      <c r="G59" s="375">
        <v>43100</v>
      </c>
      <c r="H59" s="374"/>
      <c r="I59" s="375">
        <v>42736</v>
      </c>
      <c r="J59" s="376"/>
      <c r="K59" s="376"/>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622">
        <v>42825</v>
      </c>
      <c r="AU59" s="622"/>
      <c r="AV59" s="622"/>
      <c r="AW59" s="622"/>
      <c r="AX59" s="622"/>
      <c r="AY59" s="622"/>
      <c r="AZ59" s="622"/>
      <c r="BA59" s="622"/>
      <c r="BB59" s="622"/>
      <c r="BC59" s="622"/>
      <c r="BD59" s="622"/>
      <c r="BE59" s="622"/>
      <c r="BF59" s="622"/>
      <c r="BG59" s="622"/>
      <c r="BH59" s="622"/>
      <c r="BI59" s="622"/>
      <c r="BJ59" s="622"/>
      <c r="BK59" s="622"/>
      <c r="BL59" s="622"/>
      <c r="BM59" s="622"/>
      <c r="BN59" s="622"/>
      <c r="BO59" s="622"/>
      <c r="BP59" s="622"/>
      <c r="BQ59" s="622"/>
      <c r="BR59" s="622"/>
      <c r="BS59" s="622"/>
      <c r="BT59" s="622"/>
      <c r="BU59" s="622">
        <v>42736</v>
      </c>
      <c r="BV59" s="622"/>
      <c r="BW59" s="622"/>
      <c r="BX59" s="622"/>
      <c r="BY59" s="622"/>
      <c r="BZ59" s="622"/>
      <c r="CA59" s="622"/>
      <c r="CB59" s="622"/>
      <c r="CC59" s="622"/>
      <c r="CD59" s="622"/>
      <c r="CE59" s="622"/>
      <c r="CF59" s="622"/>
      <c r="CG59" s="622"/>
      <c r="CH59" s="622"/>
      <c r="CI59" s="622"/>
      <c r="CJ59" s="622"/>
      <c r="CK59" s="622"/>
      <c r="CL59" s="622"/>
      <c r="CM59" s="622"/>
      <c r="CN59" s="622"/>
      <c r="CO59" s="74"/>
      <c r="CP59" s="74"/>
    </row>
    <row r="60" spans="1:94" ht="18.75" customHeight="1">
      <c r="A60" s="618" t="s">
        <v>386</v>
      </c>
      <c r="B60" s="618"/>
      <c r="C60" s="618"/>
      <c r="D60" s="618"/>
      <c r="E60" s="373"/>
      <c r="F60" s="373"/>
      <c r="G60" s="377">
        <v>26967860</v>
      </c>
      <c r="H60" s="377"/>
      <c r="I60" s="377">
        <v>997389</v>
      </c>
      <c r="J60" s="378"/>
      <c r="K60" s="378"/>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617">
        <v>8987854</v>
      </c>
      <c r="AU60" s="617"/>
      <c r="AV60" s="617"/>
      <c r="AW60" s="617"/>
      <c r="AX60" s="617"/>
      <c r="AY60" s="617"/>
      <c r="AZ60" s="617"/>
      <c r="BA60" s="617"/>
      <c r="BB60" s="617"/>
      <c r="BC60" s="617"/>
      <c r="BD60" s="617"/>
      <c r="BE60" s="617"/>
      <c r="BF60" s="617"/>
      <c r="BG60" s="617"/>
      <c r="BH60" s="617"/>
      <c r="BI60" s="617"/>
      <c r="BJ60" s="617"/>
      <c r="BK60" s="617"/>
      <c r="BL60" s="617"/>
      <c r="BM60" s="617"/>
      <c r="BN60" s="617"/>
      <c r="BO60" s="617"/>
      <c r="BP60" s="617"/>
      <c r="BQ60" s="617"/>
      <c r="BR60" s="617"/>
      <c r="BS60" s="617"/>
      <c r="BT60" s="617"/>
      <c r="BU60" s="617">
        <v>997389</v>
      </c>
      <c r="BV60" s="617"/>
      <c r="BW60" s="617"/>
      <c r="BX60" s="617"/>
      <c r="BY60" s="617"/>
      <c r="BZ60" s="617"/>
      <c r="CA60" s="617"/>
      <c r="CB60" s="617"/>
      <c r="CC60" s="617"/>
      <c r="CD60" s="617"/>
      <c r="CE60" s="617"/>
      <c r="CF60" s="617"/>
      <c r="CG60" s="617"/>
      <c r="CH60" s="617"/>
      <c r="CI60" s="617"/>
      <c r="CJ60" s="617"/>
      <c r="CK60" s="617"/>
      <c r="CL60" s="617"/>
      <c r="CM60" s="617"/>
      <c r="CN60" s="617"/>
      <c r="CO60" s="74"/>
      <c r="CP60" s="74"/>
    </row>
    <row r="61" spans="1:94" ht="18.75" customHeight="1">
      <c r="A61" s="619" t="s">
        <v>693</v>
      </c>
      <c r="B61" s="619"/>
      <c r="C61" s="619"/>
      <c r="D61" s="619"/>
      <c r="E61" s="379"/>
      <c r="F61" s="379"/>
      <c r="G61" s="380">
        <v>59973250</v>
      </c>
      <c r="H61" s="380"/>
      <c r="I61" s="380">
        <v>40319982</v>
      </c>
      <c r="J61" s="381"/>
      <c r="K61" s="381"/>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379"/>
      <c r="AI61" s="379"/>
      <c r="AJ61" s="379"/>
      <c r="AK61" s="379"/>
      <c r="AL61" s="379"/>
      <c r="AM61" s="379"/>
      <c r="AN61" s="379"/>
      <c r="AO61" s="379"/>
      <c r="AP61" s="379"/>
      <c r="AQ61" s="379"/>
      <c r="AR61" s="379"/>
      <c r="AS61" s="379"/>
      <c r="AT61" s="617">
        <f>26175831</f>
        <v>26175831</v>
      </c>
      <c r="AU61" s="617"/>
      <c r="AV61" s="617"/>
      <c r="AW61" s="617"/>
      <c r="AX61" s="617"/>
      <c r="AY61" s="617"/>
      <c r="AZ61" s="617"/>
      <c r="BA61" s="617"/>
      <c r="BB61" s="617"/>
      <c r="BC61" s="617"/>
      <c r="BD61" s="617"/>
      <c r="BE61" s="617"/>
      <c r="BF61" s="617"/>
      <c r="BG61" s="617"/>
      <c r="BH61" s="617"/>
      <c r="BI61" s="617"/>
      <c r="BJ61" s="617"/>
      <c r="BK61" s="617"/>
      <c r="BL61" s="617"/>
      <c r="BM61" s="617"/>
      <c r="BN61" s="617"/>
      <c r="BO61" s="617"/>
      <c r="BP61" s="617"/>
      <c r="BQ61" s="617"/>
      <c r="BR61" s="617"/>
      <c r="BS61" s="617"/>
      <c r="BT61" s="617"/>
      <c r="BU61" s="617">
        <v>40319982</v>
      </c>
      <c r="BV61" s="617"/>
      <c r="BW61" s="617"/>
      <c r="BX61" s="617"/>
      <c r="BY61" s="617"/>
      <c r="BZ61" s="617"/>
      <c r="CA61" s="617"/>
      <c r="CB61" s="617"/>
      <c r="CC61" s="617"/>
      <c r="CD61" s="617"/>
      <c r="CE61" s="617"/>
      <c r="CF61" s="617"/>
      <c r="CG61" s="617"/>
      <c r="CH61" s="617"/>
      <c r="CI61" s="617"/>
      <c r="CJ61" s="617"/>
      <c r="CK61" s="617"/>
      <c r="CL61" s="617"/>
      <c r="CM61" s="617"/>
      <c r="CN61" s="617"/>
      <c r="CO61" s="74"/>
      <c r="CP61" s="74"/>
    </row>
    <row r="62" spans="1:94" ht="27.75" customHeight="1">
      <c r="A62" s="614" t="s">
        <v>843</v>
      </c>
      <c r="B62" s="614"/>
      <c r="C62" s="614"/>
      <c r="D62" s="614"/>
      <c r="E62" s="247"/>
      <c r="F62" s="247"/>
      <c r="G62" s="248">
        <v>4714812</v>
      </c>
      <c r="H62" s="248"/>
      <c r="I62" s="248">
        <v>5966367</v>
      </c>
      <c r="J62" s="349"/>
      <c r="K62" s="349"/>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382"/>
      <c r="BD62" s="382"/>
      <c r="BE62" s="382"/>
      <c r="BF62" s="382"/>
      <c r="BG62" s="382"/>
      <c r="BH62" s="382"/>
      <c r="BI62" s="382"/>
      <c r="BJ62" s="382"/>
      <c r="BK62" s="382"/>
      <c r="BL62" s="382"/>
      <c r="BM62" s="382"/>
      <c r="BN62" s="382"/>
      <c r="BO62" s="615">
        <v>6767328</v>
      </c>
      <c r="BP62" s="615"/>
      <c r="BQ62" s="615"/>
      <c r="BR62" s="615"/>
      <c r="BS62" s="615"/>
      <c r="BT62" s="615"/>
      <c r="BU62" s="383"/>
      <c r="BV62" s="383"/>
      <c r="BW62" s="383"/>
      <c r="BX62" s="383"/>
      <c r="BY62" s="383"/>
      <c r="BZ62" s="383"/>
      <c r="CA62" s="383"/>
      <c r="CB62" s="383"/>
      <c r="CC62" s="383"/>
      <c r="CD62" s="383"/>
      <c r="CE62" s="383"/>
      <c r="CF62" s="383"/>
      <c r="CG62" s="383"/>
      <c r="CH62" s="615">
        <v>5966367</v>
      </c>
      <c r="CI62" s="615"/>
      <c r="CJ62" s="615"/>
      <c r="CK62" s="615"/>
      <c r="CL62" s="615"/>
      <c r="CM62" s="382"/>
      <c r="CN62" s="382"/>
      <c r="CO62" s="74"/>
      <c r="CP62" s="74"/>
    </row>
    <row r="63" spans="1:94">
      <c r="A63" s="614" t="s">
        <v>694</v>
      </c>
      <c r="B63" s="614"/>
      <c r="C63" s="614"/>
      <c r="D63" s="614"/>
      <c r="E63" s="614"/>
      <c r="F63" s="247"/>
      <c r="G63" s="248">
        <v>0</v>
      </c>
      <c r="H63" s="248"/>
      <c r="I63" s="248"/>
      <c r="J63" s="349"/>
      <c r="K63" s="349"/>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470"/>
      <c r="BD63" s="470"/>
      <c r="BE63" s="470"/>
      <c r="BF63" s="470"/>
      <c r="BG63" s="470"/>
      <c r="BH63" s="470"/>
      <c r="BI63" s="470"/>
      <c r="BJ63" s="470"/>
      <c r="BK63" s="470"/>
      <c r="BL63" s="470"/>
      <c r="BM63" s="470"/>
      <c r="BN63" s="470"/>
      <c r="BO63" s="471"/>
      <c r="BP63" s="471"/>
      <c r="BQ63" s="471"/>
      <c r="BR63" s="471"/>
      <c r="BS63" s="471"/>
      <c r="BT63" s="471"/>
      <c r="BU63" s="383"/>
      <c r="BV63" s="383"/>
      <c r="BW63" s="383"/>
      <c r="BX63" s="383"/>
      <c r="BY63" s="383"/>
      <c r="BZ63" s="383"/>
      <c r="CA63" s="383"/>
      <c r="CB63" s="383"/>
      <c r="CC63" s="383"/>
      <c r="CD63" s="383"/>
      <c r="CE63" s="383"/>
      <c r="CF63" s="383"/>
      <c r="CG63" s="383"/>
      <c r="CH63" s="471"/>
      <c r="CI63" s="471"/>
      <c r="CJ63" s="471"/>
      <c r="CK63" s="471"/>
      <c r="CL63" s="471"/>
      <c r="CM63" s="470"/>
      <c r="CN63" s="470"/>
      <c r="CO63" s="74"/>
      <c r="CP63" s="74"/>
    </row>
    <row r="64" spans="1:94" ht="18.75" customHeight="1" thickBot="1">
      <c r="A64" s="616" t="s">
        <v>200</v>
      </c>
      <c r="B64" s="616"/>
      <c r="C64" s="616"/>
      <c r="D64" s="616"/>
      <c r="E64" s="379"/>
      <c r="F64" s="379"/>
      <c r="G64" s="384">
        <f>SUM(G60:G63)</f>
        <v>91655922</v>
      </c>
      <c r="H64" s="385"/>
      <c r="I64" s="384">
        <f>SUM(I60:I62)</f>
        <v>47283738</v>
      </c>
      <c r="J64" s="381"/>
      <c r="K64" s="381"/>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617">
        <v>0</v>
      </c>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617"/>
      <c r="BR64" s="617"/>
      <c r="BS64" s="617"/>
      <c r="BT64" s="617"/>
      <c r="BU64" s="617"/>
      <c r="BV64" s="617"/>
      <c r="BW64" s="617"/>
      <c r="BX64" s="617"/>
      <c r="BY64" s="617"/>
      <c r="BZ64" s="617"/>
      <c r="CA64" s="617"/>
      <c r="CB64" s="617"/>
      <c r="CC64" s="617"/>
      <c r="CD64" s="617"/>
      <c r="CE64" s="617"/>
      <c r="CF64" s="617"/>
      <c r="CG64" s="617"/>
      <c r="CH64" s="617"/>
      <c r="CI64" s="617"/>
      <c r="CJ64" s="617"/>
      <c r="CK64" s="617"/>
      <c r="CL64" s="617"/>
      <c r="CM64" s="617"/>
      <c r="CN64" s="617"/>
      <c r="CO64" s="74"/>
      <c r="CP64" s="74"/>
    </row>
    <row r="65" spans="1:94" ht="15.75" thickTop="1">
      <c r="A65" s="386"/>
      <c r="B65" s="386"/>
      <c r="C65" s="386"/>
      <c r="D65" s="386"/>
      <c r="E65" s="386"/>
      <c r="F65" s="386"/>
      <c r="G65" s="386"/>
      <c r="H65" s="386"/>
      <c r="I65" s="386"/>
      <c r="J65" s="387"/>
      <c r="K65" s="387"/>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612">
        <f>AT60+AT61+AT64+BO62</f>
        <v>41931013</v>
      </c>
      <c r="AU65" s="612"/>
      <c r="AV65" s="612"/>
      <c r="AW65" s="612"/>
      <c r="AX65" s="612"/>
      <c r="AY65" s="612"/>
      <c r="AZ65" s="612"/>
      <c r="BA65" s="612"/>
      <c r="BB65" s="612"/>
      <c r="BC65" s="612"/>
      <c r="BD65" s="612"/>
      <c r="BE65" s="612"/>
      <c r="BF65" s="612"/>
      <c r="BG65" s="612"/>
      <c r="BH65" s="612"/>
      <c r="BI65" s="612"/>
      <c r="BJ65" s="612"/>
      <c r="BK65" s="612"/>
      <c r="BL65" s="612"/>
      <c r="BM65" s="612"/>
      <c r="BN65" s="612"/>
      <c r="BO65" s="612"/>
      <c r="BP65" s="612"/>
      <c r="BQ65" s="612"/>
      <c r="BR65" s="612"/>
      <c r="BS65" s="612"/>
      <c r="BT65" s="612"/>
      <c r="BU65" s="612">
        <f>BU60+BU61+BU64+CH62</f>
        <v>47283738</v>
      </c>
      <c r="BV65" s="612"/>
      <c r="BW65" s="612"/>
      <c r="BX65" s="612"/>
      <c r="BY65" s="612"/>
      <c r="BZ65" s="612"/>
      <c r="CA65" s="612"/>
      <c r="CB65" s="612"/>
      <c r="CC65" s="612"/>
      <c r="CD65" s="612"/>
      <c r="CE65" s="612"/>
      <c r="CF65" s="612"/>
      <c r="CG65" s="612"/>
      <c r="CH65" s="612"/>
      <c r="CI65" s="612"/>
      <c r="CJ65" s="612"/>
      <c r="CK65" s="612"/>
      <c r="CL65" s="612"/>
      <c r="CM65" s="612"/>
      <c r="CN65" s="612"/>
      <c r="CO65" s="74"/>
      <c r="CP65" s="74"/>
    </row>
    <row r="66" spans="1:94" ht="7.5" customHeight="1"/>
    <row r="67" spans="1:94" ht="7.5" customHeight="1">
      <c r="A67" s="249"/>
    </row>
    <row r="68" spans="1:94">
      <c r="A68" s="249" t="s">
        <v>863</v>
      </c>
      <c r="B68" s="250"/>
      <c r="C68" s="255"/>
      <c r="D68" s="250"/>
    </row>
    <row r="69" spans="1:94" ht="38.25">
      <c r="A69" s="251"/>
      <c r="G69" s="252" t="s">
        <v>864</v>
      </c>
      <c r="H69" s="253"/>
      <c r="I69" s="252" t="s">
        <v>865</v>
      </c>
    </row>
    <row r="70" spans="1:94">
      <c r="A70" s="254"/>
      <c r="G70" s="253" t="s">
        <v>389</v>
      </c>
      <c r="H70" s="253"/>
      <c r="I70" s="253" t="s">
        <v>866</v>
      </c>
    </row>
    <row r="71" spans="1:94">
      <c r="A71" s="246" t="s">
        <v>867</v>
      </c>
      <c r="G71" s="501">
        <f>G72</f>
        <v>2832000</v>
      </c>
      <c r="H71" s="501"/>
      <c r="I71" s="502">
        <f>I72</f>
        <v>46489304000</v>
      </c>
      <c r="K71" s="397"/>
    </row>
    <row r="72" spans="1:94">
      <c r="A72" s="256" t="s">
        <v>868</v>
      </c>
      <c r="G72" s="503">
        <v>2832000</v>
      </c>
      <c r="H72" s="501"/>
      <c r="I72" s="504">
        <v>46489304000</v>
      </c>
      <c r="J72" s="485"/>
    </row>
    <row r="73" spans="1:94">
      <c r="A73" s="246" t="s">
        <v>869</v>
      </c>
      <c r="G73" s="501">
        <f>G74</f>
        <v>1035652738</v>
      </c>
      <c r="H73" s="501"/>
      <c r="I73" s="505">
        <f>I74</f>
        <v>12150155563800</v>
      </c>
      <c r="J73" s="488"/>
      <c r="K73" s="488"/>
      <c r="L73" s="487"/>
    </row>
    <row r="74" spans="1:94">
      <c r="A74" s="256" t="s">
        <v>870</v>
      </c>
      <c r="G74" s="503">
        <v>1035652738</v>
      </c>
      <c r="H74" s="501"/>
      <c r="I74" s="506">
        <v>12150155563800</v>
      </c>
      <c r="J74" s="486"/>
      <c r="K74" s="486"/>
      <c r="L74" s="487"/>
    </row>
    <row r="75" spans="1:94" ht="15.75" thickBot="1">
      <c r="G75" s="257">
        <f>G71+G73</f>
        <v>1038484738</v>
      </c>
      <c r="H75" s="258"/>
      <c r="I75" s="257">
        <f>I71+I73</f>
        <v>12196644867800</v>
      </c>
      <c r="J75" s="486"/>
      <c r="K75" s="486"/>
      <c r="L75" s="487"/>
    </row>
    <row r="76" spans="1:94" ht="15.75" thickTop="1">
      <c r="J76" s="486"/>
      <c r="K76" s="486"/>
      <c r="L76" s="487"/>
    </row>
    <row r="77" spans="1:94">
      <c r="A77" s="563" t="s">
        <v>871</v>
      </c>
      <c r="B77" s="563"/>
      <c r="C77" s="563"/>
      <c r="D77" s="563"/>
      <c r="E77" s="563"/>
      <c r="F77" s="563"/>
      <c r="G77" s="563"/>
    </row>
    <row r="78" spans="1:94" ht="15" customHeight="1">
      <c r="A78" s="579"/>
      <c r="B78" s="579"/>
      <c r="C78" s="579"/>
      <c r="D78" s="580">
        <v>43100</v>
      </c>
      <c r="E78" s="613"/>
      <c r="F78" s="613"/>
      <c r="G78" s="605">
        <f>I59</f>
        <v>42736</v>
      </c>
      <c r="H78" s="579"/>
      <c r="I78" s="579"/>
    </row>
    <row r="79" spans="1:94" ht="25.5">
      <c r="A79" s="579"/>
      <c r="B79" s="389"/>
      <c r="C79" s="390"/>
      <c r="D79" s="581" t="s">
        <v>872</v>
      </c>
      <c r="E79" s="581"/>
      <c r="F79" s="391" t="s">
        <v>873</v>
      </c>
      <c r="G79" s="392" t="s">
        <v>872</v>
      </c>
      <c r="H79" s="393"/>
      <c r="I79" s="394" t="s">
        <v>873</v>
      </c>
    </row>
    <row r="80" spans="1:94" ht="33" customHeight="1">
      <c r="A80" s="563" t="s">
        <v>698</v>
      </c>
      <c r="B80" s="563"/>
      <c r="C80" s="563"/>
      <c r="D80" s="576">
        <f>D82</f>
        <v>28060561260</v>
      </c>
      <c r="E80" s="576"/>
      <c r="F80" s="259">
        <f>F82</f>
        <v>21299211500</v>
      </c>
      <c r="G80" s="259">
        <f>G82</f>
        <v>28060561260</v>
      </c>
      <c r="I80" s="259">
        <f>I82</f>
        <v>20657826000</v>
      </c>
    </row>
    <row r="81" spans="1:11">
      <c r="A81" s="577" t="s">
        <v>695</v>
      </c>
      <c r="B81" s="577"/>
      <c r="C81" s="577"/>
      <c r="D81" s="578"/>
      <c r="E81" s="578"/>
      <c r="F81" s="395"/>
      <c r="G81" s="395"/>
      <c r="I81" s="395"/>
    </row>
    <row r="82" spans="1:11" ht="25.5">
      <c r="A82" s="396" t="s">
        <v>425</v>
      </c>
      <c r="B82" s="260"/>
      <c r="C82" s="260"/>
      <c r="D82" s="573">
        <f>D85+E83</f>
        <v>28060561260</v>
      </c>
      <c r="E82" s="573"/>
      <c r="F82" s="259">
        <f>F84+F85</f>
        <v>21299211500</v>
      </c>
      <c r="G82" s="259">
        <f>SUM(G85:G85)</f>
        <v>28060561260</v>
      </c>
      <c r="I82" s="259">
        <f>I85</f>
        <v>20657826000</v>
      </c>
      <c r="K82" s="397"/>
    </row>
    <row r="83" spans="1:11">
      <c r="A83" s="563" t="s">
        <v>998</v>
      </c>
      <c r="B83" s="563"/>
      <c r="C83" s="563"/>
      <c r="D83" s="356"/>
      <c r="E83" s="356">
        <f>E84</f>
        <v>0</v>
      </c>
      <c r="F83" s="259">
        <f>F84</f>
        <v>0</v>
      </c>
      <c r="G83" s="259"/>
      <c r="I83" s="259"/>
      <c r="K83" s="397"/>
    </row>
    <row r="84" spans="1:11">
      <c r="A84" s="610"/>
      <c r="B84" s="610"/>
      <c r="C84" s="610"/>
      <c r="D84" s="356"/>
      <c r="E84" s="328">
        <v>0</v>
      </c>
      <c r="F84" s="329">
        <v>0</v>
      </c>
      <c r="G84" s="259"/>
      <c r="I84" s="259"/>
    </row>
    <row r="85" spans="1:11" s="398" customFormat="1" ht="18.75" customHeight="1">
      <c r="A85" s="563" t="s">
        <v>997</v>
      </c>
      <c r="B85" s="563"/>
      <c r="C85" s="563"/>
      <c r="D85" s="573">
        <f>28060480000+81260</f>
        <v>28060561260</v>
      </c>
      <c r="E85" s="573"/>
      <c r="F85" s="259">
        <f>F86+F87+F88+F89</f>
        <v>21299211500</v>
      </c>
      <c r="G85" s="259">
        <f>28060480000+81260</f>
        <v>28060561260</v>
      </c>
      <c r="I85" s="259">
        <f>I86+I87+I88+I89</f>
        <v>20657826000</v>
      </c>
      <c r="J85" s="347"/>
      <c r="K85" s="347"/>
    </row>
    <row r="86" spans="1:11" ht="31.5" customHeight="1">
      <c r="A86" s="610" t="s">
        <v>874</v>
      </c>
      <c r="B86" s="610"/>
      <c r="C86" s="610"/>
      <c r="D86" s="611">
        <v>11500000000</v>
      </c>
      <c r="E86" s="611"/>
      <c r="F86" s="399">
        <v>11500000000</v>
      </c>
      <c r="G86" s="263">
        <v>11500000000</v>
      </c>
      <c r="I86" s="264">
        <v>11500000000</v>
      </c>
    </row>
    <row r="87" spans="1:11" ht="25.5" customHeight="1">
      <c r="A87" s="610" t="s">
        <v>875</v>
      </c>
      <c r="B87" s="610"/>
      <c r="C87" s="610"/>
      <c r="D87" s="608">
        <v>8050000000</v>
      </c>
      <c r="E87" s="608"/>
      <c r="F87" s="399">
        <v>1679000000</v>
      </c>
      <c r="G87" s="399">
        <v>8050000000</v>
      </c>
      <c r="I87" s="264">
        <v>977500000</v>
      </c>
    </row>
    <row r="88" spans="1:11" ht="29.25" customHeight="1">
      <c r="A88" s="610" t="s">
        <v>876</v>
      </c>
      <c r="B88" s="610"/>
      <c r="C88" s="610"/>
      <c r="D88" s="608">
        <v>7500000000</v>
      </c>
      <c r="E88" s="608"/>
      <c r="F88" s="264">
        <v>7500000000</v>
      </c>
      <c r="G88" s="399">
        <v>7500000000</v>
      </c>
      <c r="I88" s="264">
        <v>7500000000</v>
      </c>
    </row>
    <row r="89" spans="1:11" ht="21.75" customHeight="1">
      <c r="A89" s="607" t="s">
        <v>877</v>
      </c>
      <c r="B89" s="607"/>
      <c r="C89" s="607"/>
      <c r="D89" s="608">
        <f>D85-SUM(D86:D88)</f>
        <v>1010561260</v>
      </c>
      <c r="E89" s="608"/>
      <c r="F89" s="264">
        <v>620211500</v>
      </c>
      <c r="G89" s="399">
        <f>G85-SUM(G86:G88)</f>
        <v>1010561260</v>
      </c>
      <c r="I89" s="264">
        <v>680326000</v>
      </c>
    </row>
    <row r="90" spans="1:11" ht="2.25" customHeight="1">
      <c r="A90" s="265"/>
      <c r="B90" s="400"/>
      <c r="C90" s="400"/>
      <c r="D90" s="264"/>
      <c r="E90" s="264"/>
    </row>
    <row r="91" spans="1:11">
      <c r="A91" s="249" t="s">
        <v>878</v>
      </c>
      <c r="B91" s="266"/>
      <c r="C91" s="258"/>
      <c r="D91" s="266"/>
    </row>
    <row r="92" spans="1:11" ht="15.75" customHeight="1">
      <c r="A92" s="361"/>
      <c r="B92" s="362"/>
      <c r="C92" s="270"/>
      <c r="D92" s="266"/>
      <c r="G92" s="267">
        <f>G59</f>
        <v>43100</v>
      </c>
      <c r="I92" s="268">
        <f>I59</f>
        <v>42736</v>
      </c>
    </row>
    <row r="93" spans="1:11">
      <c r="A93" s="363"/>
      <c r="B93" s="270"/>
      <c r="C93" s="270"/>
      <c r="D93" s="270"/>
      <c r="G93" s="253" t="s">
        <v>866</v>
      </c>
      <c r="I93" s="253" t="s">
        <v>866</v>
      </c>
    </row>
    <row r="94" spans="1:11">
      <c r="A94" s="598" t="s">
        <v>879</v>
      </c>
      <c r="B94" s="598"/>
      <c r="C94" s="598"/>
      <c r="D94" s="598"/>
      <c r="E94" s="598"/>
      <c r="F94" s="598"/>
      <c r="G94" s="258">
        <f>G95</f>
        <v>84983250000</v>
      </c>
      <c r="I94" s="258">
        <f>I95</f>
        <v>62100000000</v>
      </c>
    </row>
    <row r="95" spans="1:11">
      <c r="A95" s="609" t="s">
        <v>1033</v>
      </c>
      <c r="B95" s="609"/>
      <c r="C95" s="609"/>
      <c r="D95" s="609"/>
      <c r="E95" s="609"/>
      <c r="F95" s="609"/>
      <c r="G95" s="269">
        <v>84983250000</v>
      </c>
      <c r="I95" s="269">
        <v>62100000000</v>
      </c>
    </row>
    <row r="96" spans="1:11">
      <c r="A96" s="598" t="s">
        <v>880</v>
      </c>
      <c r="B96" s="598"/>
      <c r="C96" s="598"/>
      <c r="D96" s="598"/>
      <c r="E96" s="598"/>
      <c r="F96" s="598"/>
      <c r="G96" s="266">
        <f>G97</f>
        <v>25000000000</v>
      </c>
      <c r="I96" s="266">
        <f>I97</f>
        <v>25000000000</v>
      </c>
    </row>
    <row r="97" spans="1:9">
      <c r="A97" s="597" t="s">
        <v>1034</v>
      </c>
      <c r="B97" s="597"/>
      <c r="C97" s="597"/>
      <c r="D97" s="597"/>
      <c r="E97" s="597"/>
      <c r="F97" s="597"/>
      <c r="G97" s="270">
        <v>25000000000</v>
      </c>
      <c r="I97" s="270">
        <v>25000000000</v>
      </c>
    </row>
    <row r="98" spans="1:9" ht="13.5" customHeight="1">
      <c r="A98" s="254"/>
      <c r="B98" s="270"/>
      <c r="C98" s="270"/>
      <c r="D98" s="270"/>
      <c r="G98" s="270"/>
      <c r="I98" s="270"/>
    </row>
    <row r="99" spans="1:9" ht="16.5" customHeight="1" thickBot="1">
      <c r="A99" s="271"/>
      <c r="B99" s="266"/>
      <c r="C99" s="266"/>
      <c r="D99" s="266"/>
      <c r="G99" s="257">
        <f>G94+G96</f>
        <v>109983250000</v>
      </c>
      <c r="I99" s="257">
        <f>I94+I96</f>
        <v>87100000000</v>
      </c>
    </row>
    <row r="100" spans="1:9" ht="12.75" customHeight="1" thickTop="1">
      <c r="B100" s="401"/>
      <c r="C100" s="401"/>
      <c r="D100" s="401"/>
    </row>
    <row r="101" spans="1:9" ht="15.75" customHeight="1">
      <c r="A101" s="563" t="s">
        <v>881</v>
      </c>
      <c r="B101" s="563"/>
      <c r="C101" s="563"/>
      <c r="D101" s="402"/>
      <c r="E101" s="403"/>
      <c r="F101" s="402"/>
      <c r="G101" s="605"/>
      <c r="H101" s="579"/>
      <c r="I101" s="579"/>
    </row>
    <row r="102" spans="1:9" ht="15" customHeight="1">
      <c r="A102" s="404"/>
      <c r="B102" s="404"/>
      <c r="C102" s="404"/>
      <c r="D102" s="402"/>
      <c r="E102" s="405">
        <f>D78</f>
        <v>43100</v>
      </c>
      <c r="F102" s="406"/>
      <c r="G102" s="580">
        <f>G78</f>
        <v>42736</v>
      </c>
      <c r="H102" s="580"/>
      <c r="I102" s="580"/>
    </row>
    <row r="103" spans="1:9" ht="27.75" customHeight="1">
      <c r="A103" s="402"/>
      <c r="B103" s="389"/>
      <c r="C103" s="390"/>
      <c r="D103" s="581" t="s">
        <v>872</v>
      </c>
      <c r="E103" s="606"/>
      <c r="F103" s="391" t="s">
        <v>873</v>
      </c>
      <c r="G103" s="392" t="s">
        <v>872</v>
      </c>
      <c r="H103" s="393"/>
      <c r="I103" s="394" t="s">
        <v>873</v>
      </c>
    </row>
    <row r="104" spans="1:9" ht="20.25" customHeight="1">
      <c r="A104" s="563" t="s">
        <v>882</v>
      </c>
      <c r="B104" s="563"/>
      <c r="C104" s="563"/>
      <c r="D104" s="576">
        <f>D105+D106</f>
        <v>28213672747</v>
      </c>
      <c r="E104" s="576"/>
      <c r="F104" s="259">
        <f>F105+F106</f>
        <v>28213672747</v>
      </c>
      <c r="G104" s="259">
        <f>G106+G105</f>
        <v>69551055396</v>
      </c>
      <c r="I104" s="259">
        <f>I105+I106</f>
        <v>69551055396</v>
      </c>
    </row>
    <row r="105" spans="1:9">
      <c r="A105" s="602" t="s">
        <v>1035</v>
      </c>
      <c r="B105" s="602"/>
      <c r="C105" s="602"/>
      <c r="D105" s="578">
        <v>24242089116</v>
      </c>
      <c r="E105" s="578"/>
      <c r="F105" s="395">
        <f>D105</f>
        <v>24242089116</v>
      </c>
      <c r="G105" s="395">
        <v>69121955809</v>
      </c>
      <c r="I105" s="395">
        <f>G105</f>
        <v>69121955809</v>
      </c>
    </row>
    <row r="106" spans="1:9">
      <c r="A106" s="602" t="s">
        <v>883</v>
      </c>
      <c r="B106" s="602"/>
      <c r="C106" s="602"/>
      <c r="D106" s="603">
        <v>3971583631</v>
      </c>
      <c r="E106" s="603"/>
      <c r="F106" s="261">
        <f>D106</f>
        <v>3971583631</v>
      </c>
      <c r="G106" s="261">
        <v>429099587</v>
      </c>
      <c r="I106" s="261">
        <f>G106</f>
        <v>429099587</v>
      </c>
    </row>
    <row r="107" spans="1:9" ht="8.25" customHeight="1">
      <c r="A107" s="574"/>
      <c r="B107" s="574"/>
      <c r="C107" s="574"/>
      <c r="D107" s="603"/>
      <c r="E107" s="603"/>
      <c r="F107" s="261"/>
      <c r="G107" s="261"/>
      <c r="I107" s="261"/>
    </row>
    <row r="108" spans="1:9" ht="26.25" customHeight="1">
      <c r="A108" s="604" t="s">
        <v>1076</v>
      </c>
      <c r="B108" s="604"/>
      <c r="C108" s="604"/>
      <c r="D108" s="604"/>
      <c r="E108" s="604"/>
      <c r="F108" s="604"/>
      <c r="G108" s="604"/>
      <c r="H108" s="604"/>
      <c r="I108" s="604"/>
    </row>
    <row r="110" spans="1:9">
      <c r="A110" s="563" t="s">
        <v>884</v>
      </c>
      <c r="B110" s="563"/>
      <c r="C110" s="563"/>
    </row>
    <row r="111" spans="1:9">
      <c r="A111" s="251"/>
      <c r="G111" s="267">
        <v>43100</v>
      </c>
      <c r="I111" s="268">
        <f>I92</f>
        <v>42736</v>
      </c>
    </row>
    <row r="112" spans="1:9" ht="18.75" customHeight="1">
      <c r="A112" s="570" t="s">
        <v>885</v>
      </c>
      <c r="B112" s="570"/>
      <c r="C112" s="570"/>
      <c r="D112" s="570"/>
      <c r="E112" s="570"/>
      <c r="F112" s="570"/>
      <c r="G112" s="253">
        <f>G236</f>
        <v>0</v>
      </c>
      <c r="I112" s="253">
        <f>I236</f>
        <v>0</v>
      </c>
    </row>
    <row r="113" spans="1:11" ht="18.75" customHeight="1">
      <c r="A113" s="570" t="s">
        <v>886</v>
      </c>
      <c r="B113" s="570"/>
      <c r="C113" s="570"/>
      <c r="D113" s="570"/>
      <c r="E113" s="570"/>
      <c r="F113" s="570"/>
      <c r="G113" s="255">
        <f>G114+G115+G116+G117</f>
        <v>3685952458</v>
      </c>
      <c r="I113" s="255">
        <f>I114+I115+I116+I117</f>
        <v>2473799692</v>
      </c>
    </row>
    <row r="114" spans="1:11" ht="18.75" customHeight="1">
      <c r="A114" s="600" t="s">
        <v>887</v>
      </c>
      <c r="B114" s="600"/>
      <c r="C114" s="600"/>
      <c r="D114" s="600"/>
      <c r="E114" s="600"/>
      <c r="F114" s="600"/>
      <c r="G114" s="250">
        <v>1736301370</v>
      </c>
      <c r="I114" s="250">
        <v>496527779</v>
      </c>
    </row>
    <row r="115" spans="1:11" ht="18.75" customHeight="1">
      <c r="A115" s="600" t="s">
        <v>888</v>
      </c>
      <c r="B115" s="600"/>
      <c r="C115" s="600"/>
      <c r="D115" s="600"/>
      <c r="E115" s="600"/>
      <c r="F115" s="600"/>
      <c r="G115" s="250">
        <v>1722941993</v>
      </c>
      <c r="I115" s="250">
        <v>1483433056</v>
      </c>
    </row>
    <row r="116" spans="1:11" ht="18.75" customHeight="1">
      <c r="A116" s="600" t="s">
        <v>889</v>
      </c>
      <c r="B116" s="600"/>
      <c r="C116" s="600"/>
      <c r="D116" s="600"/>
      <c r="E116" s="600"/>
      <c r="F116" s="600"/>
      <c r="G116" s="250">
        <v>220818862</v>
      </c>
      <c r="I116" s="250">
        <v>493379818</v>
      </c>
    </row>
    <row r="117" spans="1:11" ht="18.75" customHeight="1">
      <c r="A117" s="600" t="s">
        <v>890</v>
      </c>
      <c r="B117" s="600"/>
      <c r="C117" s="600"/>
      <c r="D117" s="600"/>
      <c r="E117" s="600"/>
      <c r="F117" s="600"/>
      <c r="G117" s="250">
        <v>5890233</v>
      </c>
      <c r="I117" s="250">
        <v>459039</v>
      </c>
    </row>
    <row r="118" spans="1:11" ht="18.75" customHeight="1">
      <c r="A118" s="601" t="s">
        <v>891</v>
      </c>
      <c r="B118" s="601"/>
      <c r="C118" s="601"/>
      <c r="D118" s="601"/>
      <c r="E118" s="601"/>
      <c r="F118" s="601"/>
      <c r="G118" s="250"/>
      <c r="I118" s="250">
        <v>0</v>
      </c>
    </row>
    <row r="119" spans="1:11" ht="18.75" customHeight="1">
      <c r="A119" s="599" t="s">
        <v>892</v>
      </c>
      <c r="B119" s="599"/>
      <c r="C119" s="599"/>
      <c r="D119" s="599"/>
      <c r="E119" s="599"/>
      <c r="F119" s="599"/>
      <c r="G119" s="255">
        <v>0</v>
      </c>
      <c r="I119" s="255"/>
    </row>
    <row r="120" spans="1:11" ht="18.75" customHeight="1">
      <c r="A120" s="570" t="s">
        <v>893</v>
      </c>
      <c r="B120" s="570"/>
      <c r="C120" s="570"/>
      <c r="D120" s="570"/>
      <c r="E120" s="570"/>
      <c r="F120" s="570"/>
      <c r="G120" s="255">
        <f>SUM(G121:G123)</f>
        <v>658499837</v>
      </c>
      <c r="I120" s="255">
        <f>SUM(I121:I123)</f>
        <v>532778884</v>
      </c>
    </row>
    <row r="121" spans="1:11" ht="18.75" customHeight="1">
      <c r="A121" s="600" t="s">
        <v>894</v>
      </c>
      <c r="B121" s="600"/>
      <c r="C121" s="600"/>
      <c r="D121" s="600"/>
      <c r="E121" s="600"/>
      <c r="F121" s="600"/>
      <c r="G121" s="250"/>
      <c r="I121" s="250"/>
    </row>
    <row r="122" spans="1:11" ht="18.75" customHeight="1">
      <c r="A122" s="600" t="s">
        <v>895</v>
      </c>
      <c r="B122" s="600"/>
      <c r="C122" s="600"/>
      <c r="D122" s="600"/>
      <c r="E122" s="600"/>
      <c r="F122" s="600"/>
      <c r="G122" s="250">
        <v>0</v>
      </c>
      <c r="I122" s="250">
        <v>80000000</v>
      </c>
    </row>
    <row r="123" spans="1:11" ht="18.75" customHeight="1">
      <c r="A123" s="600" t="s">
        <v>896</v>
      </c>
      <c r="B123" s="600"/>
      <c r="C123" s="600"/>
      <c r="D123" s="600"/>
      <c r="E123" s="600"/>
      <c r="F123" s="600"/>
      <c r="G123" s="250">
        <v>658499837</v>
      </c>
      <c r="I123" s="250">
        <v>452778884</v>
      </c>
      <c r="J123" s="397"/>
      <c r="K123" s="397"/>
    </row>
    <row r="124" spans="1:11" ht="18.75" customHeight="1">
      <c r="A124" s="599" t="s">
        <v>892</v>
      </c>
      <c r="B124" s="599"/>
      <c r="C124" s="599"/>
      <c r="D124" s="599"/>
      <c r="E124" s="599"/>
      <c r="F124" s="599"/>
      <c r="G124" s="250"/>
      <c r="I124" s="250"/>
    </row>
    <row r="125" spans="1:11" ht="18.75" customHeight="1">
      <c r="A125" s="570" t="s">
        <v>897</v>
      </c>
      <c r="B125" s="570"/>
      <c r="C125" s="570"/>
      <c r="D125" s="570"/>
      <c r="E125" s="570"/>
      <c r="F125" s="570"/>
      <c r="G125" s="255">
        <f>SUM(G126:G126)</f>
        <v>60524951</v>
      </c>
      <c r="I125" s="255">
        <f>SUM(I126:I126)</f>
        <v>33707545</v>
      </c>
    </row>
    <row r="126" spans="1:11" ht="18.75" customHeight="1">
      <c r="A126" s="600" t="s">
        <v>897</v>
      </c>
      <c r="B126" s="600"/>
      <c r="C126" s="600"/>
      <c r="D126" s="600"/>
      <c r="E126" s="600"/>
      <c r="F126" s="600"/>
      <c r="G126" s="250">
        <v>60524951</v>
      </c>
      <c r="I126" s="250">
        <v>33707545</v>
      </c>
    </row>
    <row r="127" spans="1:11">
      <c r="G127" s="250"/>
      <c r="I127" s="250"/>
    </row>
    <row r="128" spans="1:11">
      <c r="G128" s="250"/>
      <c r="I128" s="250"/>
    </row>
    <row r="129" spans="1:9">
      <c r="A129" s="563" t="s">
        <v>898</v>
      </c>
      <c r="B129" s="563"/>
      <c r="C129" s="563"/>
    </row>
    <row r="130" spans="1:9">
      <c r="G130" s="272">
        <f>G111</f>
        <v>43100</v>
      </c>
      <c r="I130" s="273">
        <f>I111</f>
        <v>42736</v>
      </c>
    </row>
    <row r="131" spans="1:9">
      <c r="G131" s="253" t="s">
        <v>866</v>
      </c>
      <c r="I131" s="253" t="s">
        <v>866</v>
      </c>
    </row>
    <row r="132" spans="1:9" ht="20.25" customHeight="1">
      <c r="A132" s="598" t="s">
        <v>699</v>
      </c>
      <c r="B132" s="598"/>
      <c r="C132" s="598"/>
      <c r="D132" s="407"/>
      <c r="E132" s="407"/>
      <c r="F132" s="407"/>
      <c r="G132" s="266">
        <f>G133</f>
        <v>278874967</v>
      </c>
      <c r="I132" s="266">
        <f>I133</f>
        <v>263880948</v>
      </c>
    </row>
    <row r="133" spans="1:9" ht="20.25" customHeight="1">
      <c r="A133" s="597" t="s">
        <v>899</v>
      </c>
      <c r="B133" s="597"/>
      <c r="C133" s="597"/>
      <c r="D133" s="597"/>
      <c r="E133" s="597"/>
      <c r="F133" s="597"/>
      <c r="G133" s="270">
        <v>278874967</v>
      </c>
      <c r="I133" s="270">
        <v>263880948</v>
      </c>
    </row>
    <row r="134" spans="1:9" ht="20.25" customHeight="1">
      <c r="A134" s="359" t="s">
        <v>700</v>
      </c>
      <c r="B134" s="407"/>
      <c r="C134" s="407"/>
      <c r="D134" s="407"/>
      <c r="E134" s="407"/>
      <c r="F134" s="407"/>
      <c r="G134" s="266">
        <f>G135+G136</f>
        <v>1083159258</v>
      </c>
      <c r="I134" s="266">
        <f>I135+I136</f>
        <v>549301469</v>
      </c>
    </row>
    <row r="135" spans="1:9" ht="20.25" customHeight="1">
      <c r="A135" s="597" t="s">
        <v>900</v>
      </c>
      <c r="B135" s="597"/>
      <c r="C135" s="597"/>
      <c r="D135" s="597"/>
      <c r="E135" s="597"/>
      <c r="F135" s="597"/>
      <c r="G135" s="270">
        <v>899685183</v>
      </c>
      <c r="I135" s="270">
        <v>210584184</v>
      </c>
    </row>
    <row r="136" spans="1:9" ht="20.25" customHeight="1">
      <c r="A136" s="597" t="s">
        <v>899</v>
      </c>
      <c r="B136" s="597"/>
      <c r="C136" s="597"/>
      <c r="D136" s="597"/>
      <c r="E136" s="597"/>
      <c r="F136" s="597"/>
      <c r="G136" s="270">
        <f>1053872900+29286358-G135</f>
        <v>183474075</v>
      </c>
      <c r="I136" s="270">
        <v>338717285</v>
      </c>
    </row>
    <row r="137" spans="1:9">
      <c r="A137" s="358"/>
      <c r="B137" s="407"/>
      <c r="C137" s="407"/>
      <c r="D137" s="407"/>
      <c r="E137" s="407"/>
      <c r="F137" s="407"/>
      <c r="G137" s="270"/>
      <c r="I137" s="270"/>
    </row>
    <row r="138" spans="1:9" ht="15.75" thickBot="1">
      <c r="G138" s="257">
        <f>G134+G132</f>
        <v>1362034225</v>
      </c>
      <c r="I138" s="257">
        <f>I134+I132</f>
        <v>813182417</v>
      </c>
    </row>
    <row r="139" spans="1:9" ht="15.75" thickTop="1"/>
    <row r="140" spans="1:9" ht="15" customHeight="1">
      <c r="A140" s="563" t="s">
        <v>901</v>
      </c>
      <c r="B140" s="563"/>
      <c r="C140" s="563"/>
      <c r="D140" s="563"/>
      <c r="E140" s="563"/>
      <c r="F140" s="563"/>
    </row>
    <row r="141" spans="1:9">
      <c r="G141" s="267">
        <f>G130</f>
        <v>43100</v>
      </c>
      <c r="I141" s="268">
        <f>I130</f>
        <v>42736</v>
      </c>
    </row>
    <row r="142" spans="1:9" ht="24.75" customHeight="1">
      <c r="A142" s="598" t="s">
        <v>902</v>
      </c>
      <c r="B142" s="598"/>
      <c r="C142" s="598"/>
      <c r="D142" s="407"/>
      <c r="E142" s="407"/>
      <c r="G142" s="258">
        <f>G143</f>
        <v>282857319</v>
      </c>
      <c r="H142" s="398"/>
      <c r="I142" s="258">
        <f>I143</f>
        <v>1612321236</v>
      </c>
    </row>
    <row r="143" spans="1:9" ht="24.75" customHeight="1">
      <c r="A143" s="597" t="s">
        <v>701</v>
      </c>
      <c r="B143" s="597"/>
      <c r="C143" s="597"/>
      <c r="D143" s="597"/>
      <c r="E143" s="597"/>
      <c r="G143" s="253">
        <v>282857319</v>
      </c>
      <c r="I143" s="253">
        <v>1612321236</v>
      </c>
    </row>
    <row r="144" spans="1:9" ht="24.75" customHeight="1">
      <c r="A144" s="598" t="s">
        <v>903</v>
      </c>
      <c r="B144" s="598"/>
      <c r="C144" s="598"/>
      <c r="D144" s="407"/>
      <c r="E144" s="407"/>
      <c r="G144" s="258">
        <f>G145+G146</f>
        <v>611467249</v>
      </c>
      <c r="H144" s="398"/>
      <c r="I144" s="258">
        <f>I145+I146</f>
        <v>785660847</v>
      </c>
    </row>
    <row r="145" spans="1:9" ht="24.75" customHeight="1">
      <c r="A145" s="597" t="s">
        <v>904</v>
      </c>
      <c r="B145" s="597"/>
      <c r="C145" s="597"/>
      <c r="D145" s="597"/>
      <c r="E145" s="597"/>
      <c r="G145" s="253">
        <v>9311683</v>
      </c>
      <c r="I145" s="253">
        <v>177729222</v>
      </c>
    </row>
    <row r="146" spans="1:9" ht="24.75" customHeight="1">
      <c r="A146" s="597" t="s">
        <v>905</v>
      </c>
      <c r="B146" s="597"/>
      <c r="C146" s="597"/>
      <c r="D146" s="597"/>
      <c r="E146" s="597"/>
      <c r="G146" s="253">
        <v>602155566</v>
      </c>
      <c r="I146" s="253">
        <v>607931625</v>
      </c>
    </row>
    <row r="147" spans="1:9" ht="24.75" customHeight="1">
      <c r="A147" s="358"/>
      <c r="B147" s="358"/>
      <c r="C147" s="358"/>
      <c r="D147" s="358"/>
      <c r="E147" s="358"/>
      <c r="G147" s="253"/>
      <c r="I147" s="253"/>
    </row>
    <row r="148" spans="1:9">
      <c r="A148" s="254"/>
      <c r="G148" s="253"/>
      <c r="I148" s="253"/>
    </row>
    <row r="149" spans="1:9">
      <c r="A149" s="254"/>
      <c r="G149" s="253"/>
      <c r="I149" s="253"/>
    </row>
    <row r="150" spans="1:9">
      <c r="A150" s="563" t="s">
        <v>906</v>
      </c>
      <c r="B150" s="563"/>
      <c r="C150" s="563"/>
      <c r="D150" s="563"/>
      <c r="E150" s="563"/>
      <c r="F150" s="563"/>
      <c r="G150" s="253"/>
      <c r="I150" s="253"/>
    </row>
    <row r="151" spans="1:9">
      <c r="A151" s="408"/>
      <c r="B151" s="408"/>
      <c r="C151" s="408"/>
      <c r="D151" s="408"/>
      <c r="E151" s="408"/>
      <c r="F151" s="408"/>
      <c r="G151" s="314">
        <f>G141</f>
        <v>43100</v>
      </c>
      <c r="H151" s="408"/>
      <c r="I151" s="315" t="s">
        <v>907</v>
      </c>
    </row>
    <row r="152" spans="1:9" ht="26.25" customHeight="1">
      <c r="A152" s="595" t="s">
        <v>702</v>
      </c>
      <c r="B152" s="595"/>
      <c r="C152" s="595"/>
      <c r="D152" s="408"/>
      <c r="E152" s="408"/>
      <c r="F152" s="408"/>
      <c r="G152" s="316"/>
      <c r="H152" s="408"/>
      <c r="I152" s="317"/>
    </row>
    <row r="153" spans="1:9">
      <c r="A153" s="595" t="s">
        <v>908</v>
      </c>
      <c r="B153" s="595"/>
      <c r="C153" s="595"/>
      <c r="D153" s="595"/>
      <c r="E153" s="595"/>
      <c r="F153" s="408"/>
      <c r="G153" s="332">
        <v>4747999502</v>
      </c>
      <c r="H153" s="408"/>
      <c r="I153" s="317">
        <f>G153</f>
        <v>4747999502</v>
      </c>
    </row>
    <row r="154" spans="1:9" ht="17.25" customHeight="1">
      <c r="A154" s="594" t="s">
        <v>909</v>
      </c>
      <c r="B154" s="594"/>
      <c r="C154" s="594"/>
      <c r="D154" s="594"/>
      <c r="E154" s="594"/>
      <c r="F154" s="408"/>
      <c r="G154" s="318"/>
      <c r="H154" s="408"/>
      <c r="I154" s="319">
        <f>SUM(A154:G154)</f>
        <v>0</v>
      </c>
    </row>
    <row r="155" spans="1:9" ht="17.25" customHeight="1">
      <c r="A155" s="594" t="s">
        <v>910</v>
      </c>
      <c r="B155" s="594"/>
      <c r="C155" s="594"/>
      <c r="D155" s="594"/>
      <c r="E155" s="594"/>
      <c r="F155" s="408"/>
      <c r="G155" s="318"/>
      <c r="H155" s="408"/>
      <c r="I155" s="319">
        <f>SUM(A155:G155)</f>
        <v>0</v>
      </c>
    </row>
    <row r="156" spans="1:9" ht="17.25" customHeight="1" thickBot="1">
      <c r="A156" s="595" t="s">
        <v>911</v>
      </c>
      <c r="B156" s="595"/>
      <c r="C156" s="595"/>
      <c r="D156" s="595"/>
      <c r="E156" s="409"/>
      <c r="F156" s="408"/>
      <c r="G156" s="320">
        <f>SUM(G153:G155)</f>
        <v>4747999502</v>
      </c>
      <c r="H156" s="408"/>
      <c r="I156" s="320">
        <f>SUM(I153:I155)</f>
        <v>4747999502</v>
      </c>
    </row>
    <row r="157" spans="1:9" ht="15.75" thickTop="1">
      <c r="A157" s="595" t="s">
        <v>703</v>
      </c>
      <c r="B157" s="595"/>
      <c r="C157" s="595"/>
      <c r="D157" s="595"/>
      <c r="E157" s="595"/>
      <c r="F157" s="408"/>
      <c r="G157" s="321"/>
      <c r="H157" s="408"/>
      <c r="I157" s="321"/>
    </row>
    <row r="158" spans="1:9">
      <c r="A158" s="595" t="s">
        <v>908</v>
      </c>
      <c r="B158" s="595"/>
      <c r="C158" s="595"/>
      <c r="D158" s="595"/>
      <c r="E158" s="595"/>
      <c r="F158" s="408"/>
      <c r="G158" s="322">
        <v>2868109926</v>
      </c>
      <c r="H158" s="408"/>
      <c r="I158" s="317">
        <f>SUM(A158:G158)</f>
        <v>2868109926</v>
      </c>
    </row>
    <row r="159" spans="1:9" ht="15" customHeight="1">
      <c r="A159" s="594" t="s">
        <v>705</v>
      </c>
      <c r="B159" s="594"/>
      <c r="C159" s="594"/>
      <c r="D159" s="594"/>
      <c r="E159" s="409"/>
      <c r="F159" s="408"/>
      <c r="G159" s="321">
        <v>535214964</v>
      </c>
      <c r="H159" s="408"/>
      <c r="I159" s="319">
        <f>SUM(A159:G159)</f>
        <v>535214964</v>
      </c>
    </row>
    <row r="160" spans="1:9" ht="15" customHeight="1">
      <c r="A160" s="594" t="s">
        <v>910</v>
      </c>
      <c r="B160" s="594"/>
      <c r="C160" s="594"/>
      <c r="D160" s="594"/>
      <c r="E160" s="409"/>
      <c r="F160" s="408"/>
      <c r="G160" s="318">
        <v>0</v>
      </c>
      <c r="H160" s="408"/>
      <c r="I160" s="319">
        <f>SUM(A160:G160)</f>
        <v>0</v>
      </c>
    </row>
    <row r="161" spans="1:15" ht="15.75" thickBot="1">
      <c r="A161" s="594"/>
      <c r="B161" s="594"/>
      <c r="C161" s="594"/>
      <c r="D161" s="594"/>
      <c r="E161" s="409"/>
      <c r="F161" s="408"/>
      <c r="G161" s="320">
        <f>SUM(G158:G160)</f>
        <v>3403324890</v>
      </c>
      <c r="H161" s="408"/>
      <c r="I161" s="320">
        <f>SUM(I158:I160)</f>
        <v>3403324890</v>
      </c>
    </row>
    <row r="162" spans="1:15" ht="14.25" customHeight="1" thickTop="1">
      <c r="A162" s="595" t="str">
        <f>A156</f>
        <v>Số dư cuối năm</v>
      </c>
      <c r="B162" s="595"/>
      <c r="C162" s="595"/>
      <c r="D162" s="595"/>
      <c r="E162" s="409"/>
      <c r="F162" s="408"/>
      <c r="G162" s="321"/>
      <c r="H162" s="408"/>
      <c r="I162" s="321"/>
    </row>
    <row r="163" spans="1:15">
      <c r="A163" s="595" t="s">
        <v>704</v>
      </c>
      <c r="B163" s="595"/>
      <c r="C163" s="595"/>
      <c r="D163" s="595"/>
      <c r="E163" s="409"/>
      <c r="F163" s="408"/>
      <c r="G163" s="321"/>
      <c r="H163" s="408"/>
      <c r="I163" s="321"/>
    </row>
    <row r="164" spans="1:15" ht="15.75" thickBot="1">
      <c r="A164" s="595" t="str">
        <f>A153</f>
        <v>Số dư đầu năm</v>
      </c>
      <c r="B164" s="595"/>
      <c r="C164" s="595"/>
      <c r="D164" s="595"/>
      <c r="E164" s="409"/>
      <c r="F164" s="408"/>
      <c r="G164" s="320">
        <f>G153-G158</f>
        <v>1879889576</v>
      </c>
      <c r="H164" s="408"/>
      <c r="I164" s="320">
        <f>I153-I158</f>
        <v>1879889576</v>
      </c>
    </row>
    <row r="165" spans="1:15" ht="10.5" customHeight="1" thickTop="1">
      <c r="A165" s="595"/>
      <c r="B165" s="595"/>
      <c r="C165" s="595"/>
      <c r="D165" s="595"/>
      <c r="E165" s="409"/>
      <c r="F165" s="408"/>
      <c r="G165" s="323"/>
      <c r="H165" s="408"/>
      <c r="I165" s="324"/>
    </row>
    <row r="166" spans="1:15" ht="18.75" customHeight="1" thickBot="1">
      <c r="A166" s="596" t="str">
        <f>A156</f>
        <v>Số dư cuối năm</v>
      </c>
      <c r="B166" s="596"/>
      <c r="C166" s="596"/>
      <c r="D166" s="596"/>
      <c r="E166" s="409"/>
      <c r="F166" s="408"/>
      <c r="G166" s="320">
        <f>G156-G161</f>
        <v>1344674612</v>
      </c>
      <c r="H166" s="408"/>
      <c r="I166" s="320">
        <f>G166</f>
        <v>1344674612</v>
      </c>
      <c r="O166" s="372" t="b">
        <f>G166=BCTHTC!D49</f>
        <v>1</v>
      </c>
    </row>
    <row r="167" spans="1:15" ht="15.75" thickTop="1">
      <c r="A167" s="595"/>
      <c r="B167" s="595"/>
      <c r="C167" s="595"/>
      <c r="D167" s="595"/>
      <c r="E167" s="409"/>
      <c r="F167" s="408"/>
      <c r="G167" s="325"/>
      <c r="H167" s="408"/>
      <c r="I167" s="325"/>
    </row>
    <row r="168" spans="1:15">
      <c r="A168" s="357"/>
      <c r="B168" s="357"/>
      <c r="C168" s="357"/>
      <c r="D168" s="357"/>
      <c r="E168" s="409"/>
      <c r="F168" s="408"/>
      <c r="G168" s="317"/>
      <c r="H168" s="408"/>
      <c r="I168" s="317"/>
    </row>
    <row r="169" spans="1:15">
      <c r="A169" s="563" t="s">
        <v>1039</v>
      </c>
      <c r="B169" s="563"/>
      <c r="C169" s="563"/>
      <c r="D169" s="563"/>
      <c r="E169" s="563"/>
      <c r="F169" s="563"/>
      <c r="G169" s="253"/>
      <c r="I169" s="253"/>
    </row>
    <row r="170" spans="1:15">
      <c r="A170" s="408"/>
      <c r="B170" s="408"/>
      <c r="C170" s="408"/>
      <c r="D170" s="408"/>
      <c r="E170" s="408"/>
      <c r="F170" s="408"/>
      <c r="G170" s="314">
        <f>G151</f>
        <v>43100</v>
      </c>
      <c r="H170" s="408"/>
      <c r="I170" s="315" t="s">
        <v>907</v>
      </c>
    </row>
    <row r="171" spans="1:15" ht="26.25" customHeight="1">
      <c r="A171" s="595" t="s">
        <v>702</v>
      </c>
      <c r="B171" s="595"/>
      <c r="C171" s="595"/>
      <c r="D171" s="408"/>
      <c r="E171" s="408"/>
      <c r="F171" s="408"/>
      <c r="G171" s="316"/>
      <c r="H171" s="408"/>
      <c r="I171" s="317"/>
    </row>
    <row r="172" spans="1:15">
      <c r="A172" s="595" t="s">
        <v>908</v>
      </c>
      <c r="B172" s="595"/>
      <c r="C172" s="595"/>
      <c r="D172" s="595"/>
      <c r="E172" s="595"/>
      <c r="F172" s="408"/>
      <c r="G172" s="332">
        <v>4950000000</v>
      </c>
      <c r="H172" s="408"/>
      <c r="I172" s="317">
        <f>G172</f>
        <v>4950000000</v>
      </c>
    </row>
    <row r="173" spans="1:15" ht="17.25" customHeight="1">
      <c r="A173" s="594" t="s">
        <v>909</v>
      </c>
      <c r="B173" s="594"/>
      <c r="C173" s="594"/>
      <c r="D173" s="594"/>
      <c r="E173" s="594"/>
      <c r="F173" s="408"/>
      <c r="G173" s="318"/>
      <c r="H173" s="408"/>
      <c r="I173" s="319">
        <f>SUM(A173:G173)</f>
        <v>0</v>
      </c>
    </row>
    <row r="174" spans="1:15" ht="17.25" customHeight="1">
      <c r="A174" s="594" t="s">
        <v>910</v>
      </c>
      <c r="B174" s="594"/>
      <c r="C174" s="594"/>
      <c r="D174" s="594"/>
      <c r="E174" s="594"/>
      <c r="F174" s="408"/>
      <c r="G174" s="318"/>
      <c r="H174" s="408"/>
      <c r="I174" s="319">
        <f>SUM(A174:G174)</f>
        <v>0</v>
      </c>
    </row>
    <row r="175" spans="1:15" ht="17.25" customHeight="1" thickBot="1">
      <c r="A175" s="595" t="s">
        <v>911</v>
      </c>
      <c r="B175" s="595"/>
      <c r="C175" s="595"/>
      <c r="D175" s="595"/>
      <c r="E175" s="409"/>
      <c r="F175" s="408"/>
      <c r="G175" s="320">
        <f>SUM(G172:G174)</f>
        <v>4950000000</v>
      </c>
      <c r="H175" s="408"/>
      <c r="I175" s="320">
        <f>SUM(I172:I174)</f>
        <v>4950000000</v>
      </c>
    </row>
    <row r="176" spans="1:15" ht="17.25" customHeight="1" thickTop="1">
      <c r="A176" s="595" t="s">
        <v>703</v>
      </c>
      <c r="B176" s="595"/>
      <c r="C176" s="595"/>
      <c r="D176" s="595"/>
      <c r="E176" s="595"/>
      <c r="F176" s="408"/>
      <c r="G176" s="321"/>
      <c r="H176" s="408"/>
      <c r="I176" s="321"/>
    </row>
    <row r="177" spans="1:15" ht="17.25" customHeight="1">
      <c r="A177" s="595" t="s">
        <v>908</v>
      </c>
      <c r="B177" s="595"/>
      <c r="C177" s="595"/>
      <c r="D177" s="595"/>
      <c r="E177" s="595"/>
      <c r="F177" s="408"/>
      <c r="G177" s="322">
        <v>1923548387</v>
      </c>
      <c r="H177" s="408"/>
      <c r="I177" s="317">
        <f>SUM(A177:G177)</f>
        <v>1923548387</v>
      </c>
    </row>
    <row r="178" spans="1:15" ht="17.25" customHeight="1">
      <c r="A178" s="594" t="s">
        <v>705</v>
      </c>
      <c r="B178" s="594"/>
      <c r="C178" s="594"/>
      <c r="D178" s="594"/>
      <c r="E178" s="409"/>
      <c r="F178" s="408"/>
      <c r="G178" s="321">
        <v>990000000</v>
      </c>
      <c r="H178" s="408"/>
      <c r="I178" s="319">
        <f>SUM(A178:G178)</f>
        <v>990000000</v>
      </c>
    </row>
    <row r="179" spans="1:15" ht="15" customHeight="1">
      <c r="A179" s="594" t="s">
        <v>910</v>
      </c>
      <c r="B179" s="594"/>
      <c r="C179" s="594"/>
      <c r="D179" s="594"/>
      <c r="E179" s="409"/>
      <c r="F179" s="408"/>
      <c r="G179" s="318">
        <v>0</v>
      </c>
      <c r="H179" s="408"/>
      <c r="I179" s="319">
        <f>SUM(A179:G179)</f>
        <v>0</v>
      </c>
    </row>
    <row r="180" spans="1:15" ht="15.75" thickBot="1">
      <c r="A180" s="594"/>
      <c r="B180" s="594"/>
      <c r="C180" s="594"/>
      <c r="D180" s="594"/>
      <c r="E180" s="409"/>
      <c r="F180" s="408"/>
      <c r="G180" s="320">
        <f>SUM(G177:G179)</f>
        <v>2913548387</v>
      </c>
      <c r="H180" s="408"/>
      <c r="I180" s="320">
        <f>SUM(I177:I179)</f>
        <v>2913548387</v>
      </c>
    </row>
    <row r="181" spans="1:15" ht="26.25" customHeight="1" thickTop="1">
      <c r="A181" s="595" t="str">
        <f>A175</f>
        <v>Số dư cuối năm</v>
      </c>
      <c r="B181" s="595"/>
      <c r="C181" s="595"/>
      <c r="D181" s="595"/>
      <c r="E181" s="409"/>
      <c r="F181" s="408"/>
      <c r="G181" s="321"/>
      <c r="H181" s="408"/>
      <c r="I181" s="321"/>
    </row>
    <row r="182" spans="1:15">
      <c r="A182" s="595" t="s">
        <v>704</v>
      </c>
      <c r="B182" s="595"/>
      <c r="C182" s="595"/>
      <c r="D182" s="595"/>
      <c r="E182" s="409"/>
      <c r="F182" s="408"/>
      <c r="G182" s="321"/>
      <c r="H182" s="408"/>
      <c r="I182" s="321"/>
    </row>
    <row r="183" spans="1:15" ht="21.75" customHeight="1" thickBot="1">
      <c r="A183" s="595" t="str">
        <f>A172</f>
        <v>Số dư đầu năm</v>
      </c>
      <c r="B183" s="595"/>
      <c r="C183" s="595"/>
      <c r="D183" s="595"/>
      <c r="E183" s="409"/>
      <c r="F183" s="408"/>
      <c r="G183" s="320">
        <f>G172-G177</f>
        <v>3026451613</v>
      </c>
      <c r="H183" s="408"/>
      <c r="I183" s="320">
        <f>I172-I177</f>
        <v>3026451613</v>
      </c>
    </row>
    <row r="184" spans="1:15" ht="10.5" customHeight="1" thickTop="1">
      <c r="A184" s="595"/>
      <c r="B184" s="595"/>
      <c r="C184" s="595"/>
      <c r="D184" s="595"/>
      <c r="E184" s="409"/>
      <c r="F184" s="408"/>
      <c r="G184" s="323"/>
      <c r="H184" s="408"/>
      <c r="I184" s="324"/>
    </row>
    <row r="185" spans="1:15" ht="18.75" customHeight="1" thickBot="1">
      <c r="A185" s="596" t="str">
        <f>A175</f>
        <v>Số dư cuối năm</v>
      </c>
      <c r="B185" s="596"/>
      <c r="C185" s="596"/>
      <c r="D185" s="596"/>
      <c r="E185" s="409"/>
      <c r="F185" s="408"/>
      <c r="G185" s="320">
        <f>G175-G180</f>
        <v>2036451613</v>
      </c>
      <c r="H185" s="408"/>
      <c r="I185" s="320">
        <f>G185</f>
        <v>2036451613</v>
      </c>
      <c r="O185" s="372" t="b">
        <f>G185=BCTHTC!D57</f>
        <v>1</v>
      </c>
    </row>
    <row r="186" spans="1:15" ht="15.75" thickTop="1">
      <c r="A186" s="408"/>
      <c r="B186" s="408"/>
      <c r="C186" s="408"/>
      <c r="D186" s="408"/>
      <c r="E186" s="408"/>
      <c r="F186" s="408"/>
      <c r="G186" s="408"/>
      <c r="H186" s="408"/>
      <c r="I186" s="408"/>
    </row>
    <row r="187" spans="1:15">
      <c r="A187" s="563" t="s">
        <v>912</v>
      </c>
      <c r="B187" s="563"/>
      <c r="C187" s="563"/>
      <c r="D187" s="563"/>
      <c r="E187" s="563"/>
      <c r="F187" s="563"/>
      <c r="G187" s="326">
        <f>G141</f>
        <v>43100</v>
      </c>
      <c r="H187" s="408"/>
      <c r="I187" s="327">
        <f>I141</f>
        <v>42736</v>
      </c>
    </row>
    <row r="188" spans="1:15">
      <c r="A188" s="408"/>
      <c r="B188" s="408"/>
      <c r="C188" s="408"/>
      <c r="D188" s="408"/>
      <c r="E188" s="408"/>
      <c r="F188" s="408"/>
      <c r="G188" s="408"/>
      <c r="H188" s="408"/>
      <c r="I188" s="408"/>
    </row>
    <row r="189" spans="1:15" ht="21" customHeight="1">
      <c r="A189" s="256" t="s">
        <v>398</v>
      </c>
      <c r="B189" s="410"/>
      <c r="C189" s="410"/>
      <c r="D189" s="410"/>
      <c r="E189" s="410"/>
      <c r="F189" s="410"/>
      <c r="G189" s="410">
        <v>120000000</v>
      </c>
      <c r="H189" s="410"/>
      <c r="I189" s="410">
        <v>120000000</v>
      </c>
    </row>
    <row r="190" spans="1:15" ht="21" customHeight="1">
      <c r="A190" s="256" t="s">
        <v>399</v>
      </c>
      <c r="B190" s="410"/>
      <c r="C190" s="410"/>
      <c r="D190" s="410"/>
      <c r="E190" s="410"/>
      <c r="F190" s="410"/>
      <c r="G190" s="410">
        <v>4090578180</v>
      </c>
      <c r="H190" s="410"/>
      <c r="I190" s="410">
        <v>3434831973</v>
      </c>
    </row>
    <row r="191" spans="1:15" ht="21" customHeight="1">
      <c r="A191" s="256" t="s">
        <v>913</v>
      </c>
      <c r="B191" s="410"/>
      <c r="C191" s="410"/>
      <c r="D191" s="410"/>
      <c r="E191" s="410"/>
      <c r="F191" s="410"/>
      <c r="G191" s="410">
        <v>1686506127</v>
      </c>
      <c r="H191" s="410"/>
      <c r="I191" s="410">
        <v>1368450891</v>
      </c>
    </row>
    <row r="192" spans="1:15" ht="21.75" customHeight="1" thickBot="1">
      <c r="A192" s="256"/>
      <c r="B192" s="410"/>
      <c r="C192" s="410"/>
      <c r="D192" s="410"/>
      <c r="E192" s="410"/>
      <c r="F192" s="410"/>
      <c r="G192" s="411">
        <f>SUM(G189:G191)</f>
        <v>5897084307</v>
      </c>
      <c r="H192" s="410"/>
      <c r="I192" s="411">
        <f>SUM(I189:I191)</f>
        <v>4923282864</v>
      </c>
    </row>
    <row r="193" spans="1:9" ht="12.75" customHeight="1" thickTop="1">
      <c r="B193" s="410"/>
      <c r="C193" s="410"/>
      <c r="D193" s="410"/>
      <c r="E193" s="410"/>
      <c r="F193" s="410"/>
      <c r="G193" s="410"/>
      <c r="H193" s="410"/>
      <c r="I193" s="410"/>
    </row>
    <row r="194" spans="1:9">
      <c r="B194" s="410"/>
      <c r="C194" s="410"/>
      <c r="D194" s="410"/>
      <c r="E194" s="410"/>
      <c r="F194" s="410"/>
      <c r="G194" s="410"/>
      <c r="H194" s="410"/>
      <c r="I194" s="410"/>
    </row>
    <row r="195" spans="1:9">
      <c r="A195" s="563" t="s">
        <v>914</v>
      </c>
      <c r="B195" s="563"/>
      <c r="C195" s="563"/>
      <c r="D195" s="563"/>
      <c r="E195" s="563"/>
      <c r="F195" s="563"/>
    </row>
    <row r="196" spans="1:9">
      <c r="A196" s="588" t="s">
        <v>915</v>
      </c>
      <c r="B196" s="589"/>
      <c r="C196" s="590"/>
      <c r="D196" s="274" t="s">
        <v>916</v>
      </c>
      <c r="E196" s="275" t="s">
        <v>908</v>
      </c>
      <c r="F196" s="276" t="s">
        <v>917</v>
      </c>
      <c r="G196" s="276" t="s">
        <v>918</v>
      </c>
      <c r="I196" s="276" t="s">
        <v>911</v>
      </c>
    </row>
    <row r="197" spans="1:9" ht="18" customHeight="1">
      <c r="A197" s="591" t="s">
        <v>919</v>
      </c>
      <c r="B197" s="592"/>
      <c r="C197" s="593"/>
      <c r="D197" s="277"/>
      <c r="E197" s="333">
        <f>SUM(E198:E201)</f>
        <v>32946768686</v>
      </c>
      <c r="F197" s="277">
        <f>SUM(F198:F201)</f>
        <v>634343818476</v>
      </c>
      <c r="G197" s="277">
        <f>SUM(G198:G201)</f>
        <v>667290587162</v>
      </c>
      <c r="I197" s="278">
        <f t="shared" ref="I197:I203" si="0">E197+F197-G197</f>
        <v>0</v>
      </c>
    </row>
    <row r="198" spans="1:9" ht="28.5" customHeight="1">
      <c r="A198" s="582" t="s">
        <v>920</v>
      </c>
      <c r="B198" s="583"/>
      <c r="C198" s="584"/>
      <c r="D198" s="278"/>
      <c r="E198" s="334">
        <v>0</v>
      </c>
      <c r="F198" s="278"/>
      <c r="G198" s="278"/>
      <c r="I198" s="278">
        <f t="shared" si="0"/>
        <v>0</v>
      </c>
    </row>
    <row r="199" spans="1:9" ht="31.5" customHeight="1">
      <c r="A199" s="582" t="s">
        <v>921</v>
      </c>
      <c r="B199" s="583"/>
      <c r="C199" s="584"/>
      <c r="D199" s="351">
        <v>7.0000000000000007E-2</v>
      </c>
      <c r="E199" s="334">
        <v>0</v>
      </c>
      <c r="F199" s="278">
        <v>172822354636</v>
      </c>
      <c r="G199" s="278">
        <v>172822354636</v>
      </c>
      <c r="I199" s="278">
        <f>E199+F199-G199</f>
        <v>0</v>
      </c>
    </row>
    <row r="200" spans="1:9" ht="30" customHeight="1">
      <c r="A200" s="582" t="s">
        <v>1036</v>
      </c>
      <c r="B200" s="583"/>
      <c r="C200" s="584"/>
      <c r="D200" s="352">
        <v>6.7199999999999996E-2</v>
      </c>
      <c r="E200" s="334">
        <v>29997501354</v>
      </c>
      <c r="F200" s="278">
        <v>364241298716</v>
      </c>
      <c r="G200" s="278">
        <v>394238800070</v>
      </c>
      <c r="I200" s="278">
        <f t="shared" si="0"/>
        <v>0</v>
      </c>
    </row>
    <row r="201" spans="1:9" ht="33.75" customHeight="1">
      <c r="A201" s="582" t="s">
        <v>1037</v>
      </c>
      <c r="B201" s="583"/>
      <c r="C201" s="584"/>
      <c r="D201" s="352">
        <v>7.0000000000000007E-2</v>
      </c>
      <c r="E201" s="334">
        <v>2949267332</v>
      </c>
      <c r="F201" s="278">
        <v>97280165124</v>
      </c>
      <c r="G201" s="278">
        <v>100229432456</v>
      </c>
      <c r="I201" s="278">
        <f t="shared" si="0"/>
        <v>0</v>
      </c>
    </row>
    <row r="202" spans="1:9">
      <c r="A202" s="585" t="s">
        <v>922</v>
      </c>
      <c r="B202" s="586"/>
      <c r="C202" s="587"/>
      <c r="D202" s="353"/>
      <c r="E202" s="333">
        <f>E203+E204+E205</f>
        <v>980000000</v>
      </c>
      <c r="F202" s="333">
        <f>F203+F204+F205</f>
        <v>489460062027</v>
      </c>
      <c r="G202" s="333">
        <f>G203+G204+G205</f>
        <v>485740062027</v>
      </c>
      <c r="I202" s="333">
        <f>I203+I204+I205</f>
        <v>4700000000</v>
      </c>
    </row>
    <row r="203" spans="1:9">
      <c r="A203" s="582" t="s">
        <v>923</v>
      </c>
      <c r="B203" s="583"/>
      <c r="C203" s="584"/>
      <c r="D203" s="352">
        <v>0.09</v>
      </c>
      <c r="E203" s="334">
        <v>980000000</v>
      </c>
      <c r="F203" s="278">
        <v>478448900000</v>
      </c>
      <c r="G203" s="278">
        <v>474728900000</v>
      </c>
      <c r="I203" s="278">
        <f t="shared" si="0"/>
        <v>4700000000</v>
      </c>
    </row>
    <row r="204" spans="1:9">
      <c r="A204" s="582" t="s">
        <v>1046</v>
      </c>
      <c r="B204" s="583"/>
      <c r="C204" s="584"/>
      <c r="D204" s="352">
        <v>0.09</v>
      </c>
      <c r="E204" s="334">
        <v>0</v>
      </c>
      <c r="F204" s="278">
        <v>1011162027</v>
      </c>
      <c r="G204" s="278">
        <v>1011162027</v>
      </c>
      <c r="I204" s="278">
        <f t="shared" ref="I204" si="1">E204+F204-G204</f>
        <v>0</v>
      </c>
    </row>
    <row r="205" spans="1:9">
      <c r="A205" s="582" t="s">
        <v>1045</v>
      </c>
      <c r="B205" s="583"/>
      <c r="C205" s="584"/>
      <c r="D205" s="352">
        <v>0.11</v>
      </c>
      <c r="E205" s="334">
        <v>0</v>
      </c>
      <c r="F205" s="278">
        <v>10000000000</v>
      </c>
      <c r="G205" s="278">
        <v>10000000000</v>
      </c>
      <c r="I205" s="278">
        <f t="shared" ref="I205" si="2">E205+F205-G205</f>
        <v>0</v>
      </c>
    </row>
    <row r="206" spans="1:9">
      <c r="A206" s="588" t="s">
        <v>200</v>
      </c>
      <c r="B206" s="589"/>
      <c r="C206" s="590"/>
      <c r="D206" s="279"/>
      <c r="E206" s="335">
        <f>E202+E197</f>
        <v>33926768686</v>
      </c>
      <c r="F206" s="500">
        <f>F202+F197</f>
        <v>1123803880503</v>
      </c>
      <c r="G206" s="279">
        <f>G202+G197</f>
        <v>1153030649189</v>
      </c>
      <c r="I206" s="279">
        <f>I202+I197</f>
        <v>4700000000</v>
      </c>
    </row>
    <row r="208" spans="1:9">
      <c r="A208" s="563" t="s">
        <v>924</v>
      </c>
      <c r="B208" s="563"/>
      <c r="C208" s="563"/>
      <c r="D208" s="563"/>
      <c r="E208" s="563"/>
      <c r="F208" s="563"/>
      <c r="G208" s="272">
        <f>G187</f>
        <v>43100</v>
      </c>
      <c r="I208" s="273">
        <f>I187</f>
        <v>42736</v>
      </c>
    </row>
    <row r="210" spans="1:9">
      <c r="A210" s="256" t="s">
        <v>925</v>
      </c>
      <c r="G210" s="410">
        <v>358579633</v>
      </c>
      <c r="H210" s="410"/>
      <c r="I210" s="410">
        <v>182878335</v>
      </c>
    </row>
    <row r="211" spans="1:9">
      <c r="A211" s="256" t="s">
        <v>926</v>
      </c>
      <c r="G211" s="410">
        <v>110263232</v>
      </c>
      <c r="H211" s="410"/>
      <c r="I211" s="410">
        <v>109772025</v>
      </c>
    </row>
    <row r="212" spans="1:9" ht="15.75" thickBot="1">
      <c r="A212" s="256"/>
      <c r="G212" s="411">
        <f>SUM(G210:G211)</f>
        <v>468842865</v>
      </c>
      <c r="H212" s="410"/>
      <c r="I212" s="411">
        <f>SUM(I210:I211)</f>
        <v>292650360</v>
      </c>
    </row>
    <row r="213" spans="1:9" ht="15.75" thickTop="1"/>
    <row r="214" spans="1:9">
      <c r="A214" s="563" t="s">
        <v>927</v>
      </c>
      <c r="B214" s="563"/>
      <c r="C214" s="563"/>
      <c r="D214" s="563"/>
      <c r="E214" s="563"/>
      <c r="F214" s="563"/>
      <c r="G214" s="272">
        <f>G208</f>
        <v>43100</v>
      </c>
      <c r="I214" s="273">
        <f>I208</f>
        <v>42736</v>
      </c>
    </row>
    <row r="216" spans="1:9">
      <c r="A216" s="256" t="s">
        <v>928</v>
      </c>
      <c r="G216" s="410">
        <v>0</v>
      </c>
      <c r="H216" s="410"/>
      <c r="I216" s="410">
        <v>203623024</v>
      </c>
    </row>
    <row r="217" spans="1:9">
      <c r="A217" s="256" t="s">
        <v>929</v>
      </c>
      <c r="G217" s="410">
        <v>78462465</v>
      </c>
      <c r="H217" s="410"/>
      <c r="I217" s="410">
        <v>1248796232</v>
      </c>
    </row>
    <row r="218" spans="1:9" ht="15.75" thickBot="1">
      <c r="A218" s="256"/>
      <c r="G218" s="411">
        <f>SUM(G216:G217)</f>
        <v>78462465</v>
      </c>
      <c r="H218" s="410"/>
      <c r="I218" s="411">
        <f>SUM(I216:I217)</f>
        <v>1452419256</v>
      </c>
    </row>
    <row r="219" spans="1:9" ht="15.75" thickTop="1"/>
    <row r="220" spans="1:9">
      <c r="A220" s="563" t="s">
        <v>930</v>
      </c>
      <c r="B220" s="563"/>
      <c r="C220" s="563"/>
      <c r="D220" s="563"/>
      <c r="E220" s="563"/>
      <c r="F220" s="563"/>
      <c r="G220" s="280"/>
      <c r="H220" s="401"/>
      <c r="I220" s="281"/>
    </row>
    <row r="221" spans="1:9" ht="42" customHeight="1">
      <c r="A221" s="579"/>
      <c r="B221" s="579"/>
      <c r="C221" s="579"/>
      <c r="D221" s="580" t="s">
        <v>931</v>
      </c>
      <c r="E221" s="580"/>
      <c r="F221" s="406" t="s">
        <v>932</v>
      </c>
      <c r="G221" s="412" t="s">
        <v>933</v>
      </c>
      <c r="H221" s="406"/>
      <c r="I221" s="413" t="s">
        <v>200</v>
      </c>
    </row>
    <row r="222" spans="1:9">
      <c r="A222" s="579"/>
      <c r="B222" s="389"/>
      <c r="C222" s="390"/>
      <c r="D222" s="581"/>
      <c r="E222" s="581"/>
      <c r="F222" s="391"/>
      <c r="G222" s="392"/>
      <c r="H222" s="393"/>
      <c r="I222" s="394"/>
    </row>
    <row r="223" spans="1:9" ht="17.25" customHeight="1">
      <c r="A223" s="563" t="s">
        <v>934</v>
      </c>
      <c r="B223" s="563"/>
      <c r="C223" s="563"/>
      <c r="D223" s="576">
        <v>160000000000</v>
      </c>
      <c r="E223" s="576"/>
      <c r="F223" s="259">
        <f>F226</f>
        <v>636000000</v>
      </c>
      <c r="G223" s="259">
        <f>BCTHBDVCSH!C14</f>
        <v>-17285989810</v>
      </c>
      <c r="I223" s="259">
        <f>G223+F223+D223</f>
        <v>143350010190</v>
      </c>
    </row>
    <row r="224" spans="1:9" ht="17.25" customHeight="1">
      <c r="A224" s="577" t="s">
        <v>935</v>
      </c>
      <c r="B224" s="577"/>
      <c r="C224" s="577"/>
      <c r="D224" s="578">
        <v>0</v>
      </c>
      <c r="E224" s="578"/>
      <c r="F224" s="395">
        <v>0</v>
      </c>
      <c r="G224" s="395">
        <v>0</v>
      </c>
      <c r="I224" s="395"/>
    </row>
    <row r="225" spans="1:9" ht="17.25" customHeight="1">
      <c r="A225" s="574" t="s">
        <v>706</v>
      </c>
      <c r="B225" s="574"/>
      <c r="C225" s="574"/>
      <c r="D225" s="573">
        <v>0</v>
      </c>
      <c r="E225" s="573"/>
      <c r="F225" s="259">
        <v>0</v>
      </c>
      <c r="G225" s="261">
        <v>2378827884</v>
      </c>
      <c r="I225" s="261">
        <f>G225+F225+D225</f>
        <v>2378827884</v>
      </c>
    </row>
    <row r="226" spans="1:9" ht="17.25" customHeight="1">
      <c r="A226" s="563" t="s">
        <v>936</v>
      </c>
      <c r="B226" s="563"/>
      <c r="C226" s="563"/>
      <c r="D226" s="573">
        <v>160000000000</v>
      </c>
      <c r="E226" s="573"/>
      <c r="F226" s="259">
        <v>636000000</v>
      </c>
      <c r="G226" s="259">
        <f>G223+G225</f>
        <v>-14907161926</v>
      </c>
      <c r="H226" s="398"/>
      <c r="I226" s="259">
        <f>G226+F226+D226</f>
        <v>145728838074</v>
      </c>
    </row>
    <row r="227" spans="1:9" ht="17.25" customHeight="1">
      <c r="A227" s="574" t="s">
        <v>706</v>
      </c>
      <c r="B227" s="574"/>
      <c r="C227" s="574"/>
      <c r="D227" s="262"/>
      <c r="E227" s="262"/>
      <c r="F227" s="262"/>
      <c r="G227" s="337">
        <f>BCKQHĐ!G69</f>
        <v>11750747658</v>
      </c>
      <c r="I227" s="261">
        <f>G227+F227+D227</f>
        <v>11750747658</v>
      </c>
    </row>
    <row r="228" spans="1:9" ht="17.25" customHeight="1" thickBot="1">
      <c r="A228" s="563" t="s">
        <v>911</v>
      </c>
      <c r="B228" s="563"/>
      <c r="C228" s="563"/>
      <c r="D228" s="575">
        <f>D226</f>
        <v>160000000000</v>
      </c>
      <c r="E228" s="575"/>
      <c r="F228" s="414">
        <f>F226</f>
        <v>636000000</v>
      </c>
      <c r="G228" s="336">
        <f>G226+G227</f>
        <v>-3156414268</v>
      </c>
      <c r="I228" s="338">
        <f>G228+F228+D228</f>
        <v>157479585732</v>
      </c>
    </row>
    <row r="229" spans="1:9" ht="15.75" thickTop="1">
      <c r="A229" s="404"/>
      <c r="B229" s="404"/>
      <c r="C229" s="404"/>
      <c r="D229" s="282"/>
      <c r="E229" s="282"/>
      <c r="F229" s="399"/>
      <c r="G229" s="263"/>
      <c r="I229" s="264"/>
    </row>
    <row r="230" spans="1:9" ht="29.25" customHeight="1">
      <c r="A230" s="563" t="s">
        <v>937</v>
      </c>
      <c r="B230" s="563"/>
      <c r="C230" s="563"/>
      <c r="D230" s="563"/>
      <c r="E230" s="563"/>
      <c r="F230" s="563"/>
      <c r="G230" s="272"/>
      <c r="I230" s="273"/>
    </row>
    <row r="231" spans="1:9" ht="17.25" customHeight="1">
      <c r="A231" s="563"/>
      <c r="B231" s="563"/>
      <c r="C231" s="563"/>
      <c r="D231" s="563"/>
      <c r="E231" s="563"/>
      <c r="F231" s="563"/>
      <c r="G231" s="272">
        <f>G208</f>
        <v>43100</v>
      </c>
      <c r="I231" s="273">
        <f>I208</f>
        <v>42736</v>
      </c>
    </row>
    <row r="232" spans="1:9" ht="13.5" customHeight="1"/>
    <row r="233" spans="1:9" ht="20.25" customHeight="1">
      <c r="A233" s="256" t="s">
        <v>938</v>
      </c>
      <c r="G233" s="415">
        <f>BCTHTC!D146</f>
        <v>1608850000</v>
      </c>
      <c r="H233" s="256"/>
      <c r="I233" s="415">
        <f>BCTHTC!E145</f>
        <v>1608850000</v>
      </c>
    </row>
    <row r="234" spans="1:9" ht="20.25" customHeight="1" thickBot="1">
      <c r="A234" s="256"/>
      <c r="G234" s="416">
        <f>G233</f>
        <v>1608850000</v>
      </c>
      <c r="H234" s="246"/>
      <c r="I234" s="416">
        <f>I233</f>
        <v>1608850000</v>
      </c>
    </row>
    <row r="235" spans="1:9" ht="15.75" thickTop="1"/>
    <row r="236" spans="1:9">
      <c r="A236" s="563" t="s">
        <v>939</v>
      </c>
      <c r="B236" s="563"/>
      <c r="C236" s="563"/>
      <c r="D236" s="563"/>
      <c r="E236" s="563"/>
      <c r="F236" s="563"/>
      <c r="G236" s="272"/>
      <c r="I236" s="273"/>
    </row>
    <row r="237" spans="1:9">
      <c r="A237" s="563"/>
      <c r="B237" s="563"/>
      <c r="C237" s="563"/>
      <c r="D237" s="563"/>
      <c r="E237" s="563"/>
      <c r="F237" s="563"/>
      <c r="G237" s="272">
        <f>G214</f>
        <v>43100</v>
      </c>
      <c r="I237" s="273">
        <f>I214</f>
        <v>42736</v>
      </c>
    </row>
    <row r="239" spans="1:9">
      <c r="A239" s="256" t="s">
        <v>940</v>
      </c>
      <c r="G239" s="415">
        <f>BCTHTC!D160</f>
        <v>19540000000</v>
      </c>
      <c r="H239" s="256"/>
      <c r="I239" s="415">
        <f>BCTHTC!E160</f>
        <v>19540000000</v>
      </c>
    </row>
    <row r="240" spans="1:9" ht="15.75" thickBot="1">
      <c r="A240" s="256"/>
      <c r="G240" s="416">
        <f>G239</f>
        <v>19540000000</v>
      </c>
      <c r="H240" s="246"/>
      <c r="I240" s="416">
        <f>I239</f>
        <v>19540000000</v>
      </c>
    </row>
    <row r="241" spans="1:9" ht="15.75" thickTop="1"/>
    <row r="242" spans="1:9" ht="24.75" customHeight="1">
      <c r="A242" s="563" t="s">
        <v>941</v>
      </c>
      <c r="B242" s="563"/>
      <c r="C242" s="563"/>
      <c r="D242" s="563"/>
      <c r="E242" s="563"/>
      <c r="F242" s="563"/>
      <c r="G242" s="563"/>
      <c r="I242" s="273"/>
    </row>
    <row r="243" spans="1:9">
      <c r="A243" s="563"/>
      <c r="B243" s="563"/>
      <c r="C243" s="563"/>
      <c r="D243" s="563"/>
      <c r="E243" s="563"/>
      <c r="F243" s="563"/>
      <c r="G243" s="272">
        <f>G237</f>
        <v>43100</v>
      </c>
      <c r="I243" s="273">
        <f>I237</f>
        <v>42736</v>
      </c>
    </row>
    <row r="245" spans="1:9" ht="21.75" customHeight="1">
      <c r="A245" s="256" t="s">
        <v>938</v>
      </c>
      <c r="G245" s="417">
        <f>BCTHTC!D164</f>
        <v>2229499120000</v>
      </c>
      <c r="H245" s="418"/>
      <c r="I245" s="417">
        <f>BCTHTC!E164</f>
        <v>2082400790000</v>
      </c>
    </row>
    <row r="246" spans="1:9" ht="21.75" customHeight="1">
      <c r="A246" s="256" t="s">
        <v>942</v>
      </c>
      <c r="G246" s="417">
        <f>BCTHTC!D165</f>
        <v>3050350000</v>
      </c>
      <c r="H246" s="418"/>
      <c r="I246" s="417">
        <f>BCTHTC!E165</f>
        <v>3100350000</v>
      </c>
    </row>
    <row r="247" spans="1:9" ht="21.75" customHeight="1">
      <c r="A247" s="256" t="s">
        <v>943</v>
      </c>
      <c r="G247" s="417">
        <f>BCTHTC!D168</f>
        <v>22245200000</v>
      </c>
      <c r="H247" s="418"/>
      <c r="I247" s="417">
        <f>BCTHTC!E168</f>
        <v>11175300000</v>
      </c>
    </row>
    <row r="248" spans="1:9" ht="15.75" thickBot="1">
      <c r="A248" s="256"/>
      <c r="G248" s="419">
        <f>G247+G246+G245</f>
        <v>2254794670000</v>
      </c>
      <c r="H248" s="418"/>
      <c r="I248" s="419">
        <f>I247+I246+I245</f>
        <v>2096676440000</v>
      </c>
    </row>
    <row r="249" spans="1:9" ht="15.75" thickTop="1"/>
    <row r="250" spans="1:9" ht="15" customHeight="1">
      <c r="A250" s="563" t="s">
        <v>944</v>
      </c>
      <c r="B250" s="563"/>
      <c r="C250" s="563"/>
      <c r="D250" s="563"/>
      <c r="E250" s="563"/>
      <c r="F250" s="563"/>
      <c r="G250" s="563"/>
      <c r="I250" s="273"/>
    </row>
    <row r="251" spans="1:9">
      <c r="A251" s="563"/>
      <c r="B251" s="563"/>
      <c r="C251" s="563"/>
      <c r="D251" s="563"/>
      <c r="E251" s="563"/>
      <c r="F251" s="563"/>
      <c r="G251" s="272">
        <f>G243</f>
        <v>43100</v>
      </c>
      <c r="I251" s="273">
        <f>I243</f>
        <v>42736</v>
      </c>
    </row>
    <row r="253" spans="1:9">
      <c r="A253" s="256" t="s">
        <v>945</v>
      </c>
      <c r="G253" s="415">
        <f>BCTHTC!D171</f>
        <v>1647750000</v>
      </c>
      <c r="H253" s="256"/>
      <c r="I253" s="415">
        <f>BCTHTC!E171</f>
        <v>1517600000</v>
      </c>
    </row>
    <row r="254" spans="1:9" ht="15.75" thickBot="1">
      <c r="A254" s="256"/>
      <c r="G254" s="416">
        <f>G253</f>
        <v>1647750000</v>
      </c>
      <c r="H254" s="246"/>
      <c r="I254" s="416">
        <f>I253</f>
        <v>1517600000</v>
      </c>
    </row>
    <row r="255" spans="1:9" ht="15.75" thickTop="1"/>
    <row r="256" spans="1:9" ht="19.5" customHeight="1">
      <c r="A256" s="564" t="s">
        <v>946</v>
      </c>
      <c r="B256" s="564"/>
      <c r="C256" s="564"/>
      <c r="D256" s="564"/>
      <c r="E256" s="564"/>
      <c r="F256" s="564"/>
      <c r="G256" s="281"/>
      <c r="H256" s="420"/>
      <c r="I256" s="281"/>
    </row>
    <row r="257" spans="1:12">
      <c r="A257" s="339"/>
      <c r="B257" s="250"/>
      <c r="C257" s="250"/>
      <c r="D257" s="250"/>
      <c r="E257" s="421"/>
      <c r="F257" s="421"/>
      <c r="G257" s="273">
        <f>G251</f>
        <v>43100</v>
      </c>
      <c r="H257" s="421"/>
      <c r="I257" s="273">
        <f>I251</f>
        <v>42736</v>
      </c>
    </row>
    <row r="258" spans="1:12" ht="41.25" customHeight="1">
      <c r="A258" s="565" t="s">
        <v>947</v>
      </c>
      <c r="B258" s="565"/>
      <c r="C258" s="565"/>
      <c r="D258" s="565"/>
      <c r="E258" s="565"/>
      <c r="F258" s="565"/>
      <c r="G258" s="422">
        <f>BCTHTC!D181</f>
        <v>17891172318</v>
      </c>
      <c r="H258" s="421"/>
      <c r="I258" s="422">
        <f>BCTHTC!E180</f>
        <v>10398691693</v>
      </c>
      <c r="J258" s="397"/>
    </row>
    <row r="259" spans="1:12">
      <c r="A259" s="566" t="s">
        <v>948</v>
      </c>
      <c r="B259" s="567"/>
      <c r="C259" s="567"/>
      <c r="D259" s="567"/>
      <c r="E259" s="567"/>
      <c r="F259" s="567"/>
      <c r="G259" s="423">
        <f>BCTHTC!D183</f>
        <v>50002596846</v>
      </c>
      <c r="H259" s="424"/>
      <c r="I259" s="423">
        <f>BCTHTC!E183</f>
        <v>10463137835</v>
      </c>
    </row>
    <row r="260" spans="1:12" ht="24" customHeight="1">
      <c r="A260" s="566" t="s">
        <v>842</v>
      </c>
      <c r="B260" s="567"/>
      <c r="C260" s="567"/>
      <c r="D260" s="567"/>
      <c r="E260" s="567"/>
      <c r="F260" s="567"/>
      <c r="G260" s="423">
        <f>G261+G262</f>
        <v>1101679790</v>
      </c>
      <c r="H260" s="424"/>
      <c r="I260" s="423">
        <f>I261+I262</f>
        <v>8177444424</v>
      </c>
    </row>
    <row r="261" spans="1:12" ht="33.75" customHeight="1">
      <c r="A261" s="568" t="s">
        <v>949</v>
      </c>
      <c r="B261" s="567"/>
      <c r="C261" s="567"/>
      <c r="D261" s="567"/>
      <c r="E261" s="567"/>
      <c r="F261" s="567"/>
      <c r="G261" s="423">
        <f>BCTHTC!D185</f>
        <v>1098868211</v>
      </c>
      <c r="H261" s="424"/>
      <c r="I261" s="423">
        <f>BCTHTC!E185</f>
        <v>8177018483</v>
      </c>
    </row>
    <row r="262" spans="1:12" ht="28.5" customHeight="1">
      <c r="A262" s="568" t="s">
        <v>950</v>
      </c>
      <c r="B262" s="567"/>
      <c r="C262" s="567"/>
      <c r="D262" s="567"/>
      <c r="E262" s="567"/>
      <c r="F262" s="567"/>
      <c r="G262" s="423">
        <f>BCTHTC!D186</f>
        <v>2811579</v>
      </c>
      <c r="H262" s="424"/>
      <c r="I262" s="423">
        <f>BCTHTC!E190</f>
        <v>425941</v>
      </c>
    </row>
    <row r="263" spans="1:12" ht="15.75" thickBot="1">
      <c r="A263" s="569" t="s">
        <v>426</v>
      </c>
      <c r="B263" s="569"/>
      <c r="C263" s="569"/>
      <c r="D263" s="569"/>
      <c r="E263" s="569"/>
      <c r="F263" s="569"/>
      <c r="G263" s="416">
        <f>G260+G259+G258</f>
        <v>68995448954</v>
      </c>
      <c r="H263" s="246"/>
      <c r="I263" s="416">
        <f>I260+I259+I258</f>
        <v>29039273952</v>
      </c>
      <c r="J263" s="388" t="b">
        <f>G263=BCTHTC!D179</f>
        <v>1</v>
      </c>
      <c r="K263" s="388" t="b">
        <f>I263=BCTHTC!E179</f>
        <v>1</v>
      </c>
      <c r="L263" s="463">
        <f>G263-BCTHTC!D179</f>
        <v>0</v>
      </c>
    </row>
    <row r="264" spans="1:12" ht="15.75" thickTop="1">
      <c r="A264" s="570" t="s">
        <v>951</v>
      </c>
      <c r="B264" s="570"/>
      <c r="C264" s="570"/>
      <c r="D264" s="570"/>
      <c r="E264" s="570"/>
      <c r="F264" s="570"/>
      <c r="G264" s="570"/>
      <c r="H264" s="570"/>
      <c r="I264" s="570"/>
    </row>
    <row r="265" spans="1:12" ht="23.25" customHeight="1">
      <c r="A265" s="256" t="s">
        <v>999</v>
      </c>
      <c r="B265" s="425"/>
      <c r="C265" s="425"/>
      <c r="D265" s="425"/>
      <c r="E265" s="256"/>
      <c r="F265" s="256"/>
      <c r="G265" s="256"/>
      <c r="H265" s="256"/>
      <c r="I265" s="256"/>
    </row>
    <row r="266" spans="1:12" ht="23.25" customHeight="1">
      <c r="A266" s="256" t="s">
        <v>1070</v>
      </c>
      <c r="B266" s="425"/>
      <c r="C266" s="425"/>
      <c r="D266" s="425"/>
      <c r="E266" s="256"/>
      <c r="F266" s="256"/>
      <c r="G266" s="256"/>
      <c r="H266" s="256"/>
      <c r="I266" s="256"/>
    </row>
    <row r="267" spans="1:12">
      <c r="A267" s="256"/>
      <c r="B267" s="256"/>
      <c r="C267" s="256"/>
      <c r="D267" s="256"/>
      <c r="E267" s="256"/>
      <c r="F267" s="256"/>
      <c r="G267" s="256"/>
      <c r="H267" s="256"/>
      <c r="I267" s="256"/>
    </row>
    <row r="268" spans="1:12">
      <c r="A268" s="246" t="s">
        <v>952</v>
      </c>
      <c r="B268" s="256"/>
      <c r="C268" s="256"/>
      <c r="D268" s="256"/>
      <c r="E268" s="256"/>
      <c r="F268" s="256"/>
      <c r="G268" s="256"/>
      <c r="H268" s="256"/>
      <c r="I268" s="256"/>
    </row>
    <row r="269" spans="1:12">
      <c r="A269" s="256"/>
      <c r="B269" s="256"/>
      <c r="C269" s="256"/>
      <c r="D269" s="256"/>
      <c r="E269" s="256"/>
      <c r="F269" s="256"/>
      <c r="G269" s="272">
        <f>G251</f>
        <v>43100</v>
      </c>
      <c r="H269" s="256"/>
      <c r="I269" s="273">
        <v>42735</v>
      </c>
    </row>
    <row r="270" spans="1:12">
      <c r="A270" s="256"/>
      <c r="B270" s="256"/>
      <c r="C270" s="256"/>
      <c r="D270" s="256"/>
      <c r="E270" s="256"/>
      <c r="F270" s="256"/>
      <c r="G270" s="256"/>
      <c r="H270" s="256"/>
      <c r="I270" s="256"/>
    </row>
    <row r="271" spans="1:12" ht="24.75" customHeight="1">
      <c r="A271" s="256" t="s">
        <v>953</v>
      </c>
      <c r="B271" s="256"/>
      <c r="C271" s="256"/>
      <c r="D271" s="256"/>
      <c r="E271" s="256"/>
      <c r="F271" s="256"/>
      <c r="G271" s="410"/>
      <c r="H271" s="256"/>
      <c r="I271" s="410"/>
    </row>
    <row r="272" spans="1:12" ht="24.75" customHeight="1">
      <c r="A272" s="256" t="s">
        <v>954</v>
      </c>
      <c r="B272" s="256"/>
      <c r="C272" s="256"/>
      <c r="D272" s="256"/>
      <c r="E272" s="256"/>
      <c r="F272" s="256"/>
      <c r="G272" s="415">
        <f>BCKQHĐ!E15</f>
        <v>1966241327</v>
      </c>
      <c r="H272" s="256"/>
      <c r="I272" s="410">
        <f>BCKQHĐ!F15</f>
        <v>1620202956</v>
      </c>
    </row>
    <row r="273" spans="1:12" ht="24.75" customHeight="1">
      <c r="A273" s="256" t="s">
        <v>955</v>
      </c>
      <c r="B273" s="256"/>
      <c r="C273" s="256"/>
      <c r="D273" s="256"/>
      <c r="E273" s="256"/>
      <c r="F273" s="256"/>
      <c r="G273" s="415">
        <f>BCKQHĐ!E16</f>
        <v>855833539</v>
      </c>
      <c r="H273" s="256"/>
      <c r="I273" s="410">
        <f>BCKQHĐ!F16</f>
        <v>2166203647</v>
      </c>
    </row>
    <row r="274" spans="1:12">
      <c r="A274" s="256"/>
      <c r="B274" s="256"/>
      <c r="C274" s="256"/>
      <c r="D274" s="256"/>
      <c r="E274" s="256"/>
      <c r="F274" s="256"/>
      <c r="G274" s="256"/>
      <c r="H274" s="256"/>
      <c r="I274" s="256"/>
    </row>
    <row r="275" spans="1:12">
      <c r="A275" s="256"/>
      <c r="B275" s="256"/>
      <c r="C275" s="256"/>
      <c r="D275" s="256"/>
      <c r="E275" s="256"/>
      <c r="F275" s="256"/>
      <c r="G275" s="256"/>
      <c r="H275" s="256"/>
      <c r="I275" s="256"/>
    </row>
    <row r="276" spans="1:12">
      <c r="A276" s="246" t="s">
        <v>956</v>
      </c>
      <c r="B276" s="256"/>
      <c r="C276" s="256"/>
      <c r="D276" s="256"/>
      <c r="E276" s="256"/>
      <c r="F276" s="256"/>
      <c r="G276" s="256"/>
      <c r="H276" s="256"/>
      <c r="I276" s="256"/>
    </row>
    <row r="277" spans="1:12">
      <c r="A277" s="256"/>
      <c r="B277" s="256"/>
      <c r="C277" s="256"/>
      <c r="D277" s="256"/>
      <c r="E277" s="256"/>
      <c r="F277" s="256"/>
      <c r="G277" s="272">
        <f>G269</f>
        <v>43100</v>
      </c>
      <c r="H277" s="256"/>
      <c r="I277" s="273">
        <f>I269</f>
        <v>42735</v>
      </c>
    </row>
    <row r="278" spans="1:12">
      <c r="A278" s="256"/>
      <c r="B278" s="256"/>
      <c r="C278" s="256"/>
      <c r="D278" s="256"/>
      <c r="E278" s="256"/>
      <c r="F278" s="256"/>
      <c r="G278" s="256"/>
      <c r="H278" s="256"/>
      <c r="I278" s="256"/>
    </row>
    <row r="279" spans="1:12">
      <c r="A279" s="256" t="s">
        <v>761</v>
      </c>
      <c r="B279" s="256"/>
      <c r="C279" s="256"/>
      <c r="D279" s="256"/>
      <c r="E279" s="256"/>
      <c r="F279" s="256"/>
      <c r="G279" s="426"/>
      <c r="H279" s="256"/>
      <c r="I279" s="426">
        <v>1399170103</v>
      </c>
      <c r="K279" s="397"/>
    </row>
    <row r="280" spans="1:12" ht="21" customHeight="1">
      <c r="A280" s="256" t="s">
        <v>405</v>
      </c>
      <c r="B280" s="256"/>
      <c r="C280" s="256"/>
      <c r="D280" s="256"/>
      <c r="E280" s="256"/>
      <c r="F280" s="256"/>
      <c r="G280" s="415">
        <v>44849568</v>
      </c>
      <c r="H280" s="256"/>
      <c r="I280" s="415">
        <v>33367590</v>
      </c>
      <c r="L280" s="494"/>
    </row>
    <row r="281" spans="1:12" ht="15.75" thickBot="1">
      <c r="A281" s="256"/>
      <c r="B281" s="256"/>
      <c r="C281" s="256"/>
      <c r="D281" s="256"/>
      <c r="E281" s="256"/>
      <c r="F281" s="256"/>
      <c r="G281" s="416">
        <f>G280+G279</f>
        <v>44849568</v>
      </c>
      <c r="H281" s="246"/>
      <c r="I281" s="416">
        <f>I280+I279</f>
        <v>1432537693</v>
      </c>
      <c r="J281" s="388" t="b">
        <f>G281=BCKQHĐ!E24</f>
        <v>1</v>
      </c>
      <c r="K281" s="388" t="b">
        <f>I281=BCKQHĐ!F24</f>
        <v>1</v>
      </c>
    </row>
    <row r="282" spans="1:12" ht="15.75" thickTop="1">
      <c r="A282" s="256"/>
      <c r="B282" s="256"/>
      <c r="C282" s="256"/>
      <c r="D282" s="256"/>
      <c r="E282" s="256"/>
      <c r="F282" s="256"/>
      <c r="G282" s="256"/>
      <c r="H282" s="256"/>
      <c r="I282" s="256"/>
    </row>
    <row r="283" spans="1:12">
      <c r="A283" s="246" t="s">
        <v>957</v>
      </c>
      <c r="B283" s="256"/>
      <c r="C283" s="256"/>
      <c r="D283" s="256"/>
      <c r="E283" s="256"/>
      <c r="F283" s="256"/>
      <c r="G283" s="256"/>
      <c r="H283" s="256"/>
      <c r="I283" s="256"/>
    </row>
    <row r="284" spans="1:12">
      <c r="A284" s="256"/>
      <c r="B284" s="256"/>
      <c r="C284" s="256"/>
      <c r="D284" s="256"/>
      <c r="E284" s="256"/>
      <c r="F284" s="256"/>
      <c r="G284" s="272">
        <f>G277</f>
        <v>43100</v>
      </c>
      <c r="H284" s="256"/>
      <c r="I284" s="273">
        <f>I277</f>
        <v>42735</v>
      </c>
    </row>
    <row r="285" spans="1:12">
      <c r="A285" s="256"/>
      <c r="B285" s="256"/>
      <c r="C285" s="256"/>
      <c r="D285" s="256"/>
      <c r="E285" s="256"/>
      <c r="F285" s="256"/>
      <c r="G285" s="256"/>
      <c r="H285" s="256"/>
      <c r="I285" s="256"/>
    </row>
    <row r="286" spans="1:12">
      <c r="A286" s="256" t="s">
        <v>958</v>
      </c>
      <c r="B286" s="256"/>
      <c r="C286" s="256"/>
      <c r="D286" s="256"/>
      <c r="E286" s="256"/>
      <c r="F286" s="256"/>
      <c r="G286" s="410">
        <v>0</v>
      </c>
      <c r="H286" s="256"/>
      <c r="I286" s="415">
        <v>0</v>
      </c>
    </row>
    <row r="287" spans="1:12">
      <c r="A287" s="256" t="s">
        <v>959</v>
      </c>
      <c r="B287" s="256"/>
      <c r="C287" s="256"/>
      <c r="D287" s="256"/>
      <c r="E287" s="256"/>
      <c r="F287" s="256"/>
      <c r="G287" s="426">
        <f>BCKQHĐ!E33</f>
        <v>146207027</v>
      </c>
      <c r="H287" s="256"/>
      <c r="I287" s="426">
        <f>BCKQHĐ!F33</f>
        <v>681567454</v>
      </c>
    </row>
    <row r="288" spans="1:12" ht="15.75" thickBot="1">
      <c r="A288" s="256"/>
      <c r="B288" s="256"/>
      <c r="C288" s="256"/>
      <c r="D288" s="256"/>
      <c r="E288" s="256"/>
      <c r="F288" s="256"/>
      <c r="G288" s="427">
        <f>G287+G286</f>
        <v>146207027</v>
      </c>
      <c r="H288" s="246"/>
      <c r="I288" s="427">
        <f>I287+I286</f>
        <v>681567454</v>
      </c>
      <c r="J288" s="388" t="b">
        <f>G288=BCKQHĐ!E33</f>
        <v>1</v>
      </c>
      <c r="K288" s="388" t="b">
        <f>I288=BCKQHĐ!F33</f>
        <v>1</v>
      </c>
    </row>
    <row r="289" spans="1:9" ht="15.75" thickTop="1">
      <c r="A289" s="256"/>
      <c r="B289" s="256"/>
      <c r="C289" s="256"/>
      <c r="D289" s="256"/>
      <c r="E289" s="256"/>
      <c r="F289" s="256"/>
      <c r="G289" s="256"/>
      <c r="H289" s="256"/>
      <c r="I289" s="256"/>
    </row>
    <row r="290" spans="1:9">
      <c r="A290" s="256"/>
      <c r="B290" s="256"/>
      <c r="C290" s="256"/>
      <c r="D290" s="256"/>
      <c r="E290" s="256"/>
      <c r="F290" s="256"/>
      <c r="G290" s="256"/>
      <c r="H290" s="256"/>
      <c r="I290" s="256"/>
    </row>
    <row r="291" spans="1:9">
      <c r="A291" s="246" t="s">
        <v>960</v>
      </c>
      <c r="B291" s="256"/>
      <c r="C291" s="256"/>
      <c r="D291" s="256"/>
      <c r="E291" s="256"/>
      <c r="F291" s="256"/>
      <c r="G291" s="256"/>
      <c r="H291" s="256"/>
      <c r="I291" s="256"/>
    </row>
    <row r="292" spans="1:9" ht="14.25" customHeight="1">
      <c r="A292" s="256"/>
      <c r="B292" s="256"/>
      <c r="C292" s="256"/>
      <c r="D292" s="256"/>
      <c r="E292" s="256"/>
      <c r="F292" s="256"/>
      <c r="G292" s="272">
        <f>G284</f>
        <v>43100</v>
      </c>
      <c r="H292" s="256"/>
      <c r="I292" s="273">
        <f>I284</f>
        <v>42735</v>
      </c>
    </row>
    <row r="293" spans="1:9">
      <c r="A293" s="256" t="s">
        <v>961</v>
      </c>
      <c r="B293" s="256"/>
      <c r="C293" s="256"/>
      <c r="D293" s="256"/>
      <c r="E293" s="256"/>
      <c r="F293" s="256"/>
      <c r="G293" s="426">
        <f>BCKQHĐ!E36</f>
        <v>5602059690</v>
      </c>
      <c r="H293" s="256"/>
      <c r="I293" s="426">
        <f>BCKQHĐ!F36</f>
        <v>4313600293</v>
      </c>
    </row>
    <row r="294" spans="1:9">
      <c r="A294" s="256" t="s">
        <v>962</v>
      </c>
      <c r="B294" s="256"/>
      <c r="C294" s="256"/>
      <c r="D294" s="256"/>
      <c r="E294" s="256"/>
      <c r="F294" s="256"/>
      <c r="G294" s="426">
        <f>BCKQHĐ!E39</f>
        <v>350686373</v>
      </c>
      <c r="H294" s="256"/>
      <c r="I294" s="426">
        <f>BCKQHĐ!F39</f>
        <v>341017345</v>
      </c>
    </row>
    <row r="295" spans="1:9">
      <c r="A295" s="256" t="s">
        <v>963</v>
      </c>
      <c r="B295" s="256"/>
      <c r="C295" s="256"/>
      <c r="D295" s="256"/>
      <c r="E295" s="256"/>
      <c r="F295" s="256"/>
      <c r="G295" s="426">
        <f>BCKQHĐ!E38</f>
        <v>147958583</v>
      </c>
      <c r="H295" s="256"/>
      <c r="I295" s="426">
        <f>BCKQHĐ!F38</f>
        <v>167309819</v>
      </c>
    </row>
    <row r="296" spans="1:9">
      <c r="A296" s="256" t="s">
        <v>964</v>
      </c>
      <c r="B296" s="256"/>
      <c r="C296" s="256"/>
      <c r="D296" s="256"/>
      <c r="E296" s="256"/>
      <c r="F296" s="256"/>
      <c r="G296" s="426">
        <f>BCKQHĐ!E41</f>
        <v>131739804</v>
      </c>
      <c r="H296" s="256"/>
      <c r="I296" s="426">
        <f>BCKQHĐ!F41</f>
        <v>214596482</v>
      </c>
    </row>
    <row r="297" spans="1:9">
      <c r="A297" s="256"/>
      <c r="B297" s="256"/>
      <c r="C297" s="256"/>
      <c r="D297" s="256"/>
      <c r="E297" s="256"/>
      <c r="F297" s="256"/>
      <c r="G297" s="256"/>
      <c r="H297" s="256"/>
      <c r="I297" s="256"/>
    </row>
    <row r="298" spans="1:9" ht="15.75" thickBot="1">
      <c r="A298" s="256"/>
      <c r="B298" s="256"/>
      <c r="C298" s="256"/>
      <c r="D298" s="256"/>
      <c r="E298" s="256"/>
      <c r="F298" s="256"/>
      <c r="G298" s="427">
        <f>G296+G295+G294+G293</f>
        <v>6232444450</v>
      </c>
      <c r="H298" s="246"/>
      <c r="I298" s="427">
        <f>I296+I295+I294+I293</f>
        <v>5036523939</v>
      </c>
    </row>
    <row r="299" spans="1:9" ht="11.25" customHeight="1" thickTop="1">
      <c r="A299" s="256"/>
      <c r="B299" s="256"/>
      <c r="C299" s="256"/>
      <c r="D299" s="256"/>
      <c r="E299" s="256"/>
      <c r="F299" s="256"/>
      <c r="G299" s="256"/>
      <c r="H299" s="256"/>
      <c r="I299" s="256"/>
    </row>
    <row r="300" spans="1:9">
      <c r="A300" s="246" t="s">
        <v>1000</v>
      </c>
      <c r="B300" s="256"/>
      <c r="C300" s="256"/>
      <c r="D300" s="256"/>
      <c r="E300" s="256"/>
      <c r="F300" s="256"/>
      <c r="G300" s="256"/>
      <c r="H300" s="256"/>
      <c r="I300" s="256"/>
    </row>
    <row r="301" spans="1:9">
      <c r="A301" s="256"/>
      <c r="B301" s="256"/>
      <c r="C301" s="256"/>
      <c r="D301" s="256"/>
      <c r="E301" s="256"/>
      <c r="F301" s="256"/>
      <c r="G301" s="272">
        <f>G292</f>
        <v>43100</v>
      </c>
      <c r="H301" s="256"/>
      <c r="I301" s="273">
        <f>I292</f>
        <v>42735</v>
      </c>
    </row>
    <row r="302" spans="1:9">
      <c r="A302" s="256" t="s">
        <v>965</v>
      </c>
      <c r="B302" s="256"/>
      <c r="C302" s="256"/>
      <c r="D302" s="256"/>
      <c r="E302" s="256"/>
      <c r="F302" s="256"/>
      <c r="G302" s="415">
        <f>BCKQHĐ!E46</f>
        <v>65441527</v>
      </c>
      <c r="H302" s="256"/>
      <c r="I302" s="415">
        <f>BCKQHĐ!F46</f>
        <v>41859193</v>
      </c>
    </row>
    <row r="303" spans="1:9" ht="15.75" thickBot="1">
      <c r="A303" s="256"/>
      <c r="B303" s="256"/>
      <c r="C303" s="256"/>
      <c r="D303" s="256"/>
      <c r="E303" s="256"/>
      <c r="F303" s="256"/>
      <c r="G303" s="416">
        <f>G302</f>
        <v>65441527</v>
      </c>
      <c r="H303" s="246"/>
      <c r="I303" s="416">
        <f>I302</f>
        <v>41859193</v>
      </c>
    </row>
    <row r="304" spans="1:9" ht="9.75" customHeight="1" thickTop="1">
      <c r="A304" s="256"/>
      <c r="B304" s="256"/>
      <c r="C304" s="256"/>
      <c r="D304" s="256"/>
      <c r="E304" s="256"/>
      <c r="F304" s="256"/>
      <c r="G304" s="256"/>
      <c r="H304" s="256"/>
      <c r="I304" s="256"/>
    </row>
    <row r="305" spans="1:28">
      <c r="A305" s="246" t="s">
        <v>966</v>
      </c>
      <c r="B305" s="256"/>
      <c r="C305" s="256"/>
      <c r="D305" s="256"/>
      <c r="E305" s="256"/>
      <c r="F305" s="256"/>
      <c r="G305" s="256"/>
      <c r="H305" s="256"/>
      <c r="I305" s="256"/>
    </row>
    <row r="306" spans="1:28">
      <c r="A306" s="256"/>
      <c r="B306" s="256"/>
      <c r="C306" s="256"/>
      <c r="D306" s="256"/>
      <c r="E306" s="256"/>
      <c r="F306" s="256"/>
      <c r="G306" s="272">
        <f>G301</f>
        <v>43100</v>
      </c>
      <c r="H306" s="256"/>
      <c r="I306" s="273">
        <f>I292</f>
        <v>42735</v>
      </c>
    </row>
    <row r="307" spans="1:28">
      <c r="A307" s="256" t="s">
        <v>967</v>
      </c>
      <c r="B307" s="256"/>
      <c r="C307" s="256"/>
      <c r="D307" s="256"/>
      <c r="E307" s="256"/>
      <c r="F307" s="256"/>
      <c r="G307" s="426">
        <v>1148970012</v>
      </c>
      <c r="H307" s="256"/>
      <c r="I307" s="426">
        <f>1224056464</f>
        <v>1224056464</v>
      </c>
    </row>
    <row r="308" spans="1:28">
      <c r="A308" s="256" t="s">
        <v>414</v>
      </c>
      <c r="B308" s="256"/>
      <c r="C308" s="256"/>
      <c r="D308" s="256"/>
      <c r="E308" s="256"/>
      <c r="F308" s="256"/>
      <c r="G308" s="410">
        <f>16452600+9869661</f>
        <v>26322261</v>
      </c>
      <c r="H308" s="410"/>
      <c r="I308" s="410">
        <f>7112400+48836601</f>
        <v>55949001</v>
      </c>
    </row>
    <row r="309" spans="1:28">
      <c r="A309" s="256" t="s">
        <v>968</v>
      </c>
      <c r="B309" s="256"/>
      <c r="C309" s="256"/>
      <c r="D309" s="256"/>
      <c r="E309" s="256"/>
      <c r="F309" s="256"/>
      <c r="G309" s="410">
        <v>10580001</v>
      </c>
      <c r="H309" s="410"/>
      <c r="I309" s="410">
        <v>10580001</v>
      </c>
    </row>
    <row r="310" spans="1:28">
      <c r="A310" s="256" t="s">
        <v>969</v>
      </c>
      <c r="B310" s="256"/>
      <c r="C310" s="256"/>
      <c r="D310" s="256"/>
      <c r="E310" s="256"/>
      <c r="F310" s="256"/>
      <c r="G310" s="410">
        <v>3175120</v>
      </c>
      <c r="H310" s="410"/>
      <c r="I310" s="410">
        <v>3335596</v>
      </c>
    </row>
    <row r="311" spans="1:28">
      <c r="A311" s="256" t="s">
        <v>415</v>
      </c>
      <c r="B311" s="256"/>
      <c r="C311" s="256"/>
      <c r="D311" s="256"/>
      <c r="E311" s="256"/>
      <c r="F311" s="256"/>
      <c r="G311" s="426">
        <v>1574854998</v>
      </c>
      <c r="H311" s="256"/>
      <c r="I311" s="426">
        <v>990892579</v>
      </c>
    </row>
    <row r="312" spans="1:28">
      <c r="A312" s="256" t="s">
        <v>407</v>
      </c>
      <c r="B312" s="256"/>
      <c r="C312" s="256"/>
      <c r="D312" s="256"/>
      <c r="E312" s="256"/>
      <c r="F312" s="256"/>
      <c r="G312" s="426">
        <v>20105275</v>
      </c>
      <c r="H312" s="256"/>
      <c r="I312" s="426">
        <v>6179031</v>
      </c>
    </row>
    <row r="313" spans="1:28" ht="15.75" thickBot="1">
      <c r="A313" s="256"/>
      <c r="B313" s="256"/>
      <c r="C313" s="256"/>
      <c r="D313" s="256"/>
      <c r="E313" s="256"/>
      <c r="F313" s="256"/>
      <c r="G313" s="427">
        <f>G312+G311+G310+G309+G308+G307</f>
        <v>2784007667</v>
      </c>
      <c r="H313" s="246"/>
      <c r="I313" s="427">
        <f>I312+I311+I310+I309+I308+I307</f>
        <v>2290992672</v>
      </c>
      <c r="J313" s="388" t="b">
        <f>G313=BCKQHĐ!E57</f>
        <v>1</v>
      </c>
      <c r="K313" s="388" t="b">
        <f>I313=BCKQHĐ!F57</f>
        <v>1</v>
      </c>
    </row>
    <row r="314" spans="1:28" ht="12.75" customHeight="1" thickTop="1">
      <c r="A314" s="256"/>
      <c r="B314" s="256"/>
      <c r="C314" s="256"/>
      <c r="D314" s="256"/>
      <c r="E314" s="256"/>
      <c r="F314" s="256"/>
      <c r="G314" s="256"/>
      <c r="H314" s="256"/>
      <c r="I314" s="256"/>
    </row>
    <row r="315" spans="1:28">
      <c r="A315" s="246" t="s">
        <v>970</v>
      </c>
      <c r="B315" s="256"/>
      <c r="C315" s="256"/>
      <c r="D315" s="256"/>
      <c r="E315" s="256"/>
      <c r="F315" s="256"/>
      <c r="G315" s="256"/>
      <c r="H315" s="256"/>
      <c r="I315" s="256"/>
    </row>
    <row r="316" spans="1:28">
      <c r="A316" s="256"/>
      <c r="B316" s="256"/>
      <c r="C316" s="256"/>
      <c r="D316" s="256"/>
      <c r="E316" s="256"/>
      <c r="F316" s="256"/>
      <c r="G316" s="272">
        <f>G306</f>
        <v>43100</v>
      </c>
      <c r="H316" s="256"/>
      <c r="I316" s="273">
        <f>I306</f>
        <v>42735</v>
      </c>
    </row>
    <row r="317" spans="1:28" ht="15" customHeight="1">
      <c r="A317" s="246" t="s">
        <v>707</v>
      </c>
      <c r="B317" s="256"/>
      <c r="C317" s="256"/>
      <c r="D317" s="256"/>
      <c r="E317" s="256"/>
      <c r="F317" s="256"/>
      <c r="G317" s="428">
        <f>BCKQHĐ!G63</f>
        <v>13081338786</v>
      </c>
      <c r="H317" s="410"/>
      <c r="I317" s="428">
        <v>2378827884</v>
      </c>
    </row>
    <row r="318" spans="1:28" ht="15" customHeight="1">
      <c r="A318" s="256" t="s">
        <v>708</v>
      </c>
      <c r="B318" s="256"/>
      <c r="C318" s="256"/>
      <c r="D318" s="256"/>
      <c r="E318" s="256"/>
      <c r="F318" s="256"/>
      <c r="G318" s="410">
        <f>G319+G322+G320+G321</f>
        <v>-6428383145</v>
      </c>
      <c r="H318" s="410"/>
      <c r="I318" s="410">
        <f>I319+I320+I321+I322</f>
        <v>-2378827884</v>
      </c>
    </row>
    <row r="319" spans="1:28" ht="15" customHeight="1">
      <c r="A319" s="571" t="s">
        <v>709</v>
      </c>
      <c r="B319" s="571"/>
      <c r="C319" s="571"/>
      <c r="D319" s="571"/>
      <c r="E319" s="429"/>
      <c r="F319" s="429"/>
      <c r="G319" s="430">
        <f>-138000000</f>
        <v>-138000000</v>
      </c>
      <c r="H319" s="430"/>
      <c r="I319" s="430">
        <v>-115000000</v>
      </c>
      <c r="J319" s="431"/>
      <c r="K319" s="431"/>
      <c r="L319" s="432"/>
      <c r="M319" s="432"/>
      <c r="N319" s="432"/>
      <c r="O319" s="432"/>
      <c r="P319" s="432"/>
      <c r="Q319" s="432"/>
      <c r="R319" s="432"/>
      <c r="S319" s="432"/>
      <c r="T319" s="432"/>
      <c r="U319" s="432"/>
      <c r="V319" s="432"/>
      <c r="W319" s="432"/>
      <c r="X319" s="432"/>
      <c r="Y319" s="432"/>
      <c r="Z319" s="432"/>
      <c r="AA319" s="432"/>
      <c r="AB319" s="433"/>
    </row>
    <row r="320" spans="1:28" ht="15" customHeight="1">
      <c r="A320" s="571" t="s">
        <v>1056</v>
      </c>
      <c r="B320" s="571"/>
      <c r="C320" s="571"/>
      <c r="D320" s="571"/>
      <c r="E320" s="429"/>
      <c r="F320" s="429"/>
      <c r="G320" s="430">
        <f>-BCKQHĐ!G65</f>
        <v>-641385500</v>
      </c>
      <c r="H320" s="430"/>
      <c r="I320" s="430"/>
      <c r="J320" s="431"/>
      <c r="K320" s="431"/>
      <c r="L320" s="432"/>
      <c r="M320" s="432"/>
      <c r="N320" s="432"/>
      <c r="O320" s="432"/>
      <c r="P320" s="432"/>
      <c r="Q320" s="432"/>
      <c r="R320" s="432"/>
      <c r="S320" s="432"/>
      <c r="T320" s="432"/>
      <c r="U320" s="432"/>
      <c r="V320" s="432"/>
      <c r="W320" s="432"/>
      <c r="X320" s="432"/>
      <c r="Y320" s="432"/>
      <c r="Z320" s="432"/>
      <c r="AA320" s="432"/>
      <c r="AB320" s="433"/>
    </row>
    <row r="321" spans="1:28" ht="15" customHeight="1">
      <c r="A321" s="256" t="s">
        <v>971</v>
      </c>
      <c r="B321" s="256"/>
      <c r="C321" s="256"/>
      <c r="D321" s="256"/>
      <c r="E321" s="256"/>
      <c r="F321" s="256"/>
      <c r="G321" s="410">
        <f>BCKQHĐ!G61</f>
        <v>178205285</v>
      </c>
      <c r="H321" s="410"/>
      <c r="I321" s="410">
        <v>397800000</v>
      </c>
      <c r="J321" s="434"/>
    </row>
    <row r="322" spans="1:28" ht="15" customHeight="1">
      <c r="A322" s="572" t="s">
        <v>710</v>
      </c>
      <c r="B322" s="572"/>
      <c r="C322" s="572"/>
      <c r="D322" s="572"/>
      <c r="E322" s="572"/>
      <c r="F322" s="429"/>
      <c r="G322" s="430">
        <v>-5827202930</v>
      </c>
      <c r="H322" s="430"/>
      <c r="I322" s="430">
        <v>-2661627884</v>
      </c>
      <c r="J322" s="431"/>
      <c r="K322" s="431"/>
      <c r="L322" s="432"/>
      <c r="M322" s="432"/>
      <c r="N322" s="432"/>
      <c r="O322" s="432"/>
      <c r="P322" s="432"/>
      <c r="Q322" s="432"/>
      <c r="R322" s="432"/>
      <c r="S322" s="432"/>
      <c r="T322" s="432"/>
      <c r="U322" s="432"/>
      <c r="V322" s="432"/>
      <c r="W322" s="432"/>
      <c r="X322" s="432"/>
      <c r="Y322" s="432"/>
      <c r="Z322" s="432"/>
      <c r="AA322" s="432"/>
      <c r="AB322" s="433"/>
    </row>
    <row r="323" spans="1:28" ht="15" customHeight="1">
      <c r="A323" s="246" t="s">
        <v>711</v>
      </c>
      <c r="B323" s="256"/>
      <c r="C323" s="256"/>
      <c r="D323" s="256"/>
      <c r="E323" s="256"/>
      <c r="F323" s="256"/>
      <c r="G323" s="428">
        <f>G317+G318</f>
        <v>6652955641</v>
      </c>
      <c r="H323" s="410"/>
      <c r="I323" s="410">
        <v>0</v>
      </c>
    </row>
    <row r="324" spans="1:28" ht="15" customHeight="1">
      <c r="A324" s="256" t="s">
        <v>712</v>
      </c>
      <c r="B324" s="256"/>
      <c r="C324" s="256"/>
      <c r="D324" s="256"/>
      <c r="E324" s="256"/>
      <c r="F324" s="256"/>
      <c r="G324" s="480">
        <v>0.2</v>
      </c>
      <c r="H324" s="410"/>
      <c r="I324" s="410"/>
    </row>
    <row r="325" spans="1:28" ht="15" customHeight="1" thickBot="1">
      <c r="A325" s="256"/>
      <c r="B325" s="256"/>
      <c r="C325" s="256"/>
      <c r="D325" s="256"/>
      <c r="E325" s="256"/>
      <c r="F325" s="256"/>
      <c r="G325" s="495">
        <f>G323*G324</f>
        <v>1330591128.2</v>
      </c>
      <c r="H325" s="256"/>
      <c r="I325" s="435"/>
      <c r="K325" s="434">
        <f>G325-BCKQHĐ!G67</f>
        <v>0.20000004768371582</v>
      </c>
    </row>
    <row r="326" spans="1:28" ht="15" customHeight="1" thickTop="1">
      <c r="A326" s="256"/>
      <c r="B326" s="256"/>
      <c r="C326" s="256"/>
      <c r="D326" s="256"/>
      <c r="E326" s="256"/>
      <c r="F326" s="256"/>
      <c r="G326" s="425"/>
      <c r="H326" s="256"/>
      <c r="I326" s="425"/>
    </row>
    <row r="327" spans="1:28">
      <c r="A327" s="246" t="s">
        <v>1001</v>
      </c>
      <c r="B327" s="256"/>
      <c r="C327" s="256"/>
      <c r="D327" s="256"/>
      <c r="E327" s="256"/>
      <c r="F327" s="256"/>
      <c r="G327" s="256"/>
      <c r="H327" s="256"/>
      <c r="I327" s="256"/>
    </row>
    <row r="328" spans="1:28" ht="30" customHeight="1">
      <c r="A328" s="551" t="s">
        <v>1002</v>
      </c>
      <c r="B328" s="551"/>
      <c r="C328" s="551"/>
      <c r="D328" s="551"/>
      <c r="E328" s="551"/>
      <c r="F328" s="551"/>
      <c r="G328" s="551"/>
      <c r="H328" s="551"/>
      <c r="I328" s="551"/>
    </row>
    <row r="329" spans="1:28" ht="25.5" customHeight="1">
      <c r="A329" s="557" t="s">
        <v>1006</v>
      </c>
      <c r="B329" s="558"/>
      <c r="C329" s="559" t="s">
        <v>1005</v>
      </c>
      <c r="D329" s="560"/>
      <c r="E329" s="559" t="s">
        <v>1004</v>
      </c>
      <c r="F329" s="560"/>
      <c r="G329" s="436" t="s">
        <v>1007</v>
      </c>
      <c r="H329" s="436"/>
      <c r="I329" s="436" t="s">
        <v>1003</v>
      </c>
    </row>
    <row r="330" spans="1:28">
      <c r="A330" s="557" t="s">
        <v>1008</v>
      </c>
      <c r="B330" s="558"/>
      <c r="C330" s="555" t="s">
        <v>1011</v>
      </c>
      <c r="D330" s="556"/>
      <c r="E330" s="561">
        <v>5745052025</v>
      </c>
      <c r="F330" s="562"/>
      <c r="G330" s="437">
        <f>E330</f>
        <v>5745052025</v>
      </c>
      <c r="H330" s="437"/>
      <c r="I330" s="437">
        <v>0</v>
      </c>
    </row>
    <row r="331" spans="1:28">
      <c r="A331" s="557" t="s">
        <v>1009</v>
      </c>
      <c r="B331" s="558"/>
      <c r="C331" s="555" t="s">
        <v>1012</v>
      </c>
      <c r="D331" s="556"/>
      <c r="E331" s="561">
        <v>15522346846</v>
      </c>
      <c r="F331" s="562"/>
      <c r="G331" s="437">
        <v>9802653379</v>
      </c>
      <c r="H331" s="437"/>
      <c r="I331" s="437">
        <v>0</v>
      </c>
    </row>
    <row r="332" spans="1:28">
      <c r="A332" s="557" t="s">
        <v>1010</v>
      </c>
      <c r="B332" s="558"/>
      <c r="C332" s="555" t="s">
        <v>1013</v>
      </c>
      <c r="D332" s="556"/>
      <c r="E332" s="561">
        <v>5827202930</v>
      </c>
      <c r="F332" s="562"/>
      <c r="G332" s="437">
        <v>5827202930</v>
      </c>
      <c r="H332" s="437"/>
      <c r="I332" s="437">
        <f>E332-G332</f>
        <v>0</v>
      </c>
    </row>
    <row r="333" spans="1:28">
      <c r="A333" s="438"/>
      <c r="B333" s="256"/>
      <c r="C333" s="256"/>
      <c r="D333" s="256"/>
      <c r="E333" s="256"/>
      <c r="F333" s="256"/>
      <c r="G333" s="256"/>
      <c r="H333" s="256"/>
      <c r="I333" s="256"/>
    </row>
    <row r="334" spans="1:28">
      <c r="A334" s="552" t="s">
        <v>972</v>
      </c>
      <c r="B334" s="552"/>
      <c r="C334" s="552"/>
      <c r="D334" s="552"/>
      <c r="E334" s="552"/>
      <c r="F334" s="552"/>
      <c r="G334" s="552"/>
      <c r="H334" s="256"/>
      <c r="I334" s="256"/>
    </row>
    <row r="335" spans="1:28" ht="28.5" customHeight="1">
      <c r="A335" s="551" t="s">
        <v>714</v>
      </c>
      <c r="B335" s="551"/>
      <c r="C335" s="551"/>
      <c r="D335" s="551"/>
      <c r="E335" s="551"/>
      <c r="F335" s="551"/>
      <c r="G335" s="551"/>
      <c r="H335" s="551"/>
      <c r="I335" s="551"/>
    </row>
    <row r="336" spans="1:28" ht="12.75" customHeight="1">
      <c r="A336" s="439"/>
      <c r="B336" s="256"/>
      <c r="C336" s="256"/>
      <c r="D336" s="256"/>
      <c r="E336" s="256"/>
      <c r="F336" s="256"/>
      <c r="G336" s="272">
        <f>G316</f>
        <v>43100</v>
      </c>
      <c r="H336" s="256"/>
      <c r="I336" s="273">
        <f>I316</f>
        <v>42735</v>
      </c>
    </row>
    <row r="337" spans="1:9">
      <c r="A337" s="551" t="s">
        <v>715</v>
      </c>
      <c r="B337" s="551"/>
      <c r="C337" s="551"/>
      <c r="D337" s="551"/>
      <c r="E337" s="551"/>
      <c r="F337" s="551"/>
      <c r="G337" s="410">
        <f>BCKQHĐ!E69</f>
        <v>-1170206688</v>
      </c>
      <c r="H337" s="410"/>
      <c r="I337" s="410">
        <v>2378827884</v>
      </c>
    </row>
    <row r="338" spans="1:9">
      <c r="A338" s="551" t="s">
        <v>716</v>
      </c>
      <c r="B338" s="554"/>
      <c r="C338" s="554"/>
      <c r="D338" s="554"/>
      <c r="E338" s="554"/>
      <c r="F338" s="554"/>
      <c r="G338" s="410">
        <v>16000000</v>
      </c>
      <c r="H338" s="410"/>
      <c r="I338" s="410">
        <v>16000000</v>
      </c>
    </row>
    <row r="339" spans="1:9">
      <c r="A339" s="550" t="s">
        <v>713</v>
      </c>
      <c r="B339" s="550"/>
      <c r="C339" s="550"/>
      <c r="D339" s="550"/>
      <c r="E339" s="550"/>
      <c r="F339" s="550"/>
      <c r="G339" s="428">
        <f>G337/G338</f>
        <v>-73.137917999999999</v>
      </c>
      <c r="H339" s="428"/>
      <c r="I339" s="428">
        <f>I337/I338</f>
        <v>148.67674274999999</v>
      </c>
    </row>
    <row r="340" spans="1:9">
      <c r="A340" s="440"/>
      <c r="B340" s="256"/>
      <c r="C340" s="256"/>
      <c r="D340" s="256"/>
      <c r="E340" s="256"/>
      <c r="F340" s="256"/>
      <c r="G340" s="256"/>
      <c r="H340" s="256"/>
      <c r="I340" s="256"/>
    </row>
    <row r="341" spans="1:9">
      <c r="A341" s="552" t="s">
        <v>992</v>
      </c>
      <c r="B341" s="552"/>
      <c r="C341" s="552"/>
      <c r="D341" s="552"/>
      <c r="E341" s="552"/>
      <c r="F341" s="552"/>
      <c r="G341" s="552"/>
      <c r="H341" s="552"/>
      <c r="I341" s="552"/>
    </row>
    <row r="342" spans="1:9" ht="27.75" customHeight="1">
      <c r="A342" s="549" t="s">
        <v>1071</v>
      </c>
      <c r="B342" s="553"/>
      <c r="C342" s="553"/>
      <c r="D342" s="553"/>
      <c r="E342" s="553"/>
      <c r="F342" s="553"/>
      <c r="G342" s="553"/>
      <c r="H342" s="553"/>
      <c r="I342" s="553"/>
    </row>
    <row r="343" spans="1:9">
      <c r="A343" s="549" t="s">
        <v>760</v>
      </c>
      <c r="B343" s="553"/>
      <c r="C343" s="553"/>
      <c r="D343" s="553"/>
      <c r="E343" s="553"/>
      <c r="F343" s="553"/>
      <c r="G343" s="553"/>
      <c r="H343" s="553"/>
      <c r="I343" s="553"/>
    </row>
    <row r="344" spans="1:9">
      <c r="A344" s="549"/>
      <c r="B344" s="553"/>
      <c r="C344" s="553"/>
      <c r="D344" s="553"/>
      <c r="E344" s="553"/>
      <c r="F344" s="553"/>
      <c r="G344" s="553"/>
      <c r="H344" s="553"/>
      <c r="I344" s="553"/>
    </row>
    <row r="345" spans="1:9" ht="18" customHeight="1">
      <c r="A345" s="551" t="s">
        <v>717</v>
      </c>
      <c r="B345" s="551"/>
      <c r="C345" s="551"/>
      <c r="D345" s="551"/>
      <c r="E345" s="551"/>
      <c r="F345" s="551"/>
      <c r="G345" s="256"/>
      <c r="H345" s="256"/>
      <c r="I345" s="256"/>
    </row>
    <row r="346" spans="1:9">
      <c r="A346" s="551" t="s">
        <v>718</v>
      </c>
      <c r="B346" s="554"/>
      <c r="C346" s="554"/>
      <c r="D346" s="554"/>
      <c r="E346" s="554"/>
      <c r="F346" s="554"/>
      <c r="G346" s="256"/>
      <c r="H346" s="256"/>
      <c r="I346" s="256"/>
    </row>
    <row r="347" spans="1:9">
      <c r="A347" s="440"/>
      <c r="B347" s="441"/>
      <c r="C347" s="441"/>
      <c r="D347" s="441"/>
      <c r="E347" s="441"/>
      <c r="F347" s="441"/>
      <c r="G347" s="256"/>
      <c r="H347" s="256"/>
      <c r="I347" s="256"/>
    </row>
    <row r="348" spans="1:9">
      <c r="A348" s="550" t="s">
        <v>996</v>
      </c>
      <c r="B348" s="550"/>
      <c r="C348" s="550"/>
      <c r="D348" s="550"/>
      <c r="E348" s="550"/>
      <c r="F348" s="256"/>
      <c r="G348" s="256"/>
      <c r="H348" s="256"/>
      <c r="I348" s="256"/>
    </row>
    <row r="349" spans="1:9" ht="48" customHeight="1">
      <c r="A349" s="551" t="s">
        <v>1072</v>
      </c>
      <c r="B349" s="551"/>
      <c r="C349" s="551"/>
      <c r="D349" s="551"/>
      <c r="E349" s="551"/>
      <c r="F349" s="551"/>
      <c r="G349" s="551"/>
      <c r="H349" s="551"/>
      <c r="I349" s="551"/>
    </row>
    <row r="350" spans="1:9">
      <c r="A350" s="552" t="s">
        <v>993</v>
      </c>
      <c r="B350" s="552"/>
      <c r="C350" s="552"/>
      <c r="D350" s="552"/>
      <c r="E350" s="552"/>
      <c r="F350" s="552"/>
      <c r="G350" s="552"/>
      <c r="H350" s="552"/>
      <c r="I350" s="552"/>
    </row>
    <row r="351" spans="1:9">
      <c r="A351" s="551" t="s">
        <v>719</v>
      </c>
      <c r="B351" s="551"/>
      <c r="C351" s="551"/>
      <c r="D351" s="551"/>
      <c r="E351" s="551"/>
      <c r="F351" s="551"/>
      <c r="G351" s="551"/>
      <c r="H351" s="551"/>
      <c r="I351" s="551"/>
    </row>
    <row r="352" spans="1:9">
      <c r="A352" s="442"/>
      <c r="B352" s="256"/>
      <c r="C352" s="256"/>
      <c r="D352" s="256"/>
      <c r="E352" s="256"/>
      <c r="F352" s="256"/>
      <c r="G352" s="272">
        <f>G316</f>
        <v>43100</v>
      </c>
      <c r="I352" s="273">
        <f>I336</f>
        <v>42735</v>
      </c>
    </row>
    <row r="353" spans="1:9">
      <c r="A353" s="551" t="s">
        <v>720</v>
      </c>
      <c r="B353" s="551"/>
      <c r="C353" s="551"/>
      <c r="D353" s="551"/>
      <c r="E353" s="551"/>
      <c r="F353" s="551"/>
      <c r="G353" s="496">
        <v>805860186</v>
      </c>
      <c r="H353" s="497"/>
      <c r="I353" s="496">
        <v>986689336</v>
      </c>
    </row>
    <row r="354" spans="1:9">
      <c r="A354" s="551" t="s">
        <v>721</v>
      </c>
      <c r="B354" s="551"/>
      <c r="C354" s="551"/>
      <c r="D354" s="551"/>
      <c r="E354" s="551"/>
      <c r="F354" s="551"/>
      <c r="G354" s="498">
        <v>172569231</v>
      </c>
      <c r="H354" s="499"/>
      <c r="I354" s="498">
        <v>172800000</v>
      </c>
    </row>
    <row r="355" spans="1:9" ht="15.75" thickBot="1">
      <c r="A355" s="443" t="s">
        <v>200</v>
      </c>
      <c r="B355" s="256"/>
      <c r="C355" s="256"/>
      <c r="D355" s="256"/>
      <c r="E355" s="256"/>
      <c r="F355" s="256"/>
      <c r="G355" s="416">
        <f>G354+G353</f>
        <v>978429417</v>
      </c>
      <c r="H355" s="246"/>
      <c r="I355" s="416">
        <f>I354+I353</f>
        <v>1159489336</v>
      </c>
    </row>
    <row r="356" spans="1:9" ht="9.75" customHeight="1" thickTop="1">
      <c r="A356" s="443"/>
      <c r="B356" s="256"/>
      <c r="C356" s="256"/>
      <c r="D356" s="256"/>
      <c r="E356" s="256"/>
      <c r="F356" s="256"/>
      <c r="G356" s="256"/>
      <c r="H356" s="256"/>
      <c r="I356" s="256"/>
    </row>
    <row r="357" spans="1:9">
      <c r="A357" s="550" t="s">
        <v>994</v>
      </c>
      <c r="B357" s="550"/>
      <c r="C357" s="550"/>
      <c r="D357" s="550"/>
      <c r="E357" s="550"/>
      <c r="F357" s="550"/>
      <c r="G357" s="550"/>
      <c r="H357" s="550"/>
      <c r="I357" s="550"/>
    </row>
    <row r="358" spans="1:9">
      <c r="A358" s="550" t="s">
        <v>722</v>
      </c>
      <c r="B358" s="550"/>
      <c r="C358" s="550"/>
      <c r="D358" s="550"/>
      <c r="E358" s="550"/>
      <c r="F358" s="256"/>
      <c r="G358" s="256"/>
      <c r="H358" s="256"/>
      <c r="I358" s="256"/>
    </row>
    <row r="359" spans="1:9" ht="71.25" customHeight="1">
      <c r="A359" s="551" t="s">
        <v>723</v>
      </c>
      <c r="B359" s="551"/>
      <c r="C359" s="551"/>
      <c r="D359" s="551"/>
      <c r="E359" s="551"/>
      <c r="F359" s="551"/>
      <c r="G359" s="551"/>
      <c r="H359" s="551"/>
      <c r="I359" s="551"/>
    </row>
    <row r="360" spans="1:9">
      <c r="A360" s="550" t="s">
        <v>724</v>
      </c>
      <c r="B360" s="550"/>
      <c r="C360" s="550"/>
      <c r="D360" s="550"/>
      <c r="E360" s="550"/>
      <c r="F360" s="550"/>
      <c r="G360" s="272">
        <f>G352</f>
        <v>43100</v>
      </c>
      <c r="I360" s="273">
        <f>I352</f>
        <v>42735</v>
      </c>
    </row>
    <row r="361" spans="1:9">
      <c r="A361" s="549" t="s">
        <v>725</v>
      </c>
      <c r="B361" s="549"/>
      <c r="C361" s="549"/>
      <c r="D361" s="549"/>
      <c r="E361" s="549"/>
      <c r="F361" s="549"/>
      <c r="G361" s="256"/>
      <c r="H361" s="256"/>
      <c r="I361" s="256"/>
    </row>
    <row r="362" spans="1:9">
      <c r="A362" s="551" t="s">
        <v>726</v>
      </c>
      <c r="B362" s="551"/>
      <c r="C362" s="551"/>
      <c r="D362" s="551"/>
      <c r="E362" s="551"/>
      <c r="F362" s="551"/>
      <c r="G362" s="410">
        <f>BCTHTC!D78</f>
        <v>4700000000</v>
      </c>
      <c r="H362" s="410"/>
      <c r="I362" s="410">
        <f>BCTHTC!E78</f>
        <v>33926768686</v>
      </c>
    </row>
    <row r="363" spans="1:9">
      <c r="A363" s="551" t="s">
        <v>727</v>
      </c>
      <c r="B363" s="551"/>
      <c r="C363" s="551"/>
      <c r="D363" s="551"/>
      <c r="E363" s="551"/>
      <c r="F363" s="256"/>
      <c r="G363" s="410">
        <f>BCTHTC!D15</f>
        <v>91655922</v>
      </c>
      <c r="H363" s="410"/>
      <c r="I363" s="410">
        <f>BCTHTC!E14</f>
        <v>47283738</v>
      </c>
    </row>
    <row r="364" spans="1:9" ht="25.5" customHeight="1">
      <c r="A364" s="551" t="s">
        <v>728</v>
      </c>
      <c r="B364" s="551"/>
      <c r="C364" s="256"/>
      <c r="D364" s="256"/>
      <c r="E364" s="256"/>
      <c r="F364" s="256"/>
      <c r="G364" s="410">
        <f>G362-G363</f>
        <v>4608344078</v>
      </c>
      <c r="H364" s="410"/>
      <c r="I364" s="410">
        <f>I362-I363</f>
        <v>33879484948</v>
      </c>
    </row>
    <row r="365" spans="1:9">
      <c r="A365" s="551" t="s">
        <v>729</v>
      </c>
      <c r="B365" s="551"/>
      <c r="C365" s="551"/>
      <c r="D365" s="551"/>
      <c r="E365" s="551"/>
      <c r="F365" s="256"/>
      <c r="G365" s="410">
        <f>BCTHTC!D117</f>
        <v>157479585732</v>
      </c>
      <c r="H365" s="410"/>
      <c r="I365" s="410">
        <f>BCTHTC!E117</f>
        <v>145728838074</v>
      </c>
    </row>
    <row r="366" spans="1:9" ht="17.25" customHeight="1">
      <c r="A366" s="550" t="s">
        <v>730</v>
      </c>
      <c r="B366" s="550"/>
      <c r="C366" s="550"/>
      <c r="D366" s="550"/>
      <c r="E366" s="550"/>
      <c r="F366" s="256"/>
      <c r="G366" s="444">
        <f>G364/G365</f>
        <v>2.9263120401158003E-2</v>
      </c>
      <c r="H366" s="444"/>
      <c r="I366" s="444">
        <f>I364/I365</f>
        <v>0.23248305136966957</v>
      </c>
    </row>
    <row r="367" spans="1:9" ht="24.75" customHeight="1">
      <c r="A367" s="550" t="s">
        <v>731</v>
      </c>
      <c r="B367" s="550"/>
      <c r="C367" s="550"/>
      <c r="D367" s="550"/>
      <c r="E367" s="550"/>
      <c r="F367" s="256"/>
      <c r="G367" s="256"/>
      <c r="H367" s="256"/>
      <c r="I367" s="256"/>
    </row>
    <row r="368" spans="1:9" ht="53.25" customHeight="1">
      <c r="A368" s="551" t="s">
        <v>732</v>
      </c>
      <c r="B368" s="551"/>
      <c r="C368" s="551"/>
      <c r="D368" s="551"/>
      <c r="E368" s="551"/>
      <c r="F368" s="551"/>
      <c r="G368" s="551"/>
      <c r="H368" s="551"/>
      <c r="I368" s="551"/>
    </row>
    <row r="369" spans="1:10" ht="18" customHeight="1">
      <c r="A369" s="445"/>
      <c r="B369" s="256"/>
      <c r="C369" s="256"/>
      <c r="D369" s="256"/>
      <c r="E369" s="256"/>
      <c r="F369" s="256"/>
      <c r="G369" s="272">
        <f>G360</f>
        <v>43100</v>
      </c>
      <c r="I369" s="273">
        <f>I360</f>
        <v>42735</v>
      </c>
    </row>
    <row r="370" spans="1:10" ht="13.5" customHeight="1">
      <c r="A370" s="550" t="s">
        <v>733</v>
      </c>
      <c r="B370" s="550"/>
      <c r="C370" s="550"/>
      <c r="D370" s="550"/>
      <c r="E370" s="550"/>
      <c r="F370" s="256"/>
      <c r="G370" s="256"/>
      <c r="H370" s="256"/>
      <c r="I370" s="256"/>
    </row>
    <row r="371" spans="1:10" ht="13.5" customHeight="1">
      <c r="A371" s="551" t="s">
        <v>734</v>
      </c>
      <c r="B371" s="551"/>
      <c r="C371" s="551"/>
      <c r="D371" s="551"/>
      <c r="E371" s="551"/>
      <c r="F371" s="256"/>
      <c r="G371" s="410">
        <f>BCTHTC!D15</f>
        <v>91655922</v>
      </c>
      <c r="H371" s="410"/>
      <c r="I371" s="410">
        <f>BCTHTC!E15</f>
        <v>47283738</v>
      </c>
    </row>
    <row r="372" spans="1:10" ht="13.5" customHeight="1">
      <c r="A372" s="551" t="s">
        <v>1014</v>
      </c>
      <c r="B372" s="551"/>
      <c r="C372" s="551"/>
      <c r="D372" s="551"/>
      <c r="E372" s="551"/>
      <c r="F372" s="256"/>
      <c r="G372" s="410">
        <f>BCTHTC!D17</f>
        <v>21299211500</v>
      </c>
      <c r="H372" s="410"/>
      <c r="I372" s="410">
        <f>BCTHTC!E17</f>
        <v>20657826000</v>
      </c>
    </row>
    <row r="373" spans="1:10" ht="13.5" customHeight="1">
      <c r="A373" s="551" t="s">
        <v>1015</v>
      </c>
      <c r="B373" s="551"/>
      <c r="C373" s="551"/>
      <c r="D373" s="551"/>
      <c r="E373" s="551"/>
      <c r="F373" s="256"/>
      <c r="G373" s="410">
        <f>BCTHTC!D16+BCTHTC!D18</f>
        <v>84983250000</v>
      </c>
      <c r="H373" s="410"/>
      <c r="I373" s="410">
        <v>87100000000</v>
      </c>
    </row>
    <row r="374" spans="1:10" ht="13.5" customHeight="1">
      <c r="A374" s="551" t="s">
        <v>726</v>
      </c>
      <c r="B374" s="551"/>
      <c r="C374" s="551"/>
      <c r="D374" s="551"/>
      <c r="E374" s="551"/>
      <c r="F374" s="256"/>
      <c r="G374" s="410">
        <f>'TM1'!E19</f>
        <v>12668266777</v>
      </c>
      <c r="H374" s="410"/>
      <c r="I374" s="410">
        <f>BCTHTC!E19-7772702985</f>
        <v>61778352411</v>
      </c>
      <c r="J374" s="397"/>
    </row>
    <row r="375" spans="1:10" ht="13.5" customHeight="1">
      <c r="A375" s="551" t="s">
        <v>1016</v>
      </c>
      <c r="B375" s="551"/>
      <c r="C375" s="551"/>
      <c r="D375" s="551"/>
      <c r="E375" s="551"/>
      <c r="F375" s="256"/>
      <c r="G375" s="410">
        <f>3685952458+658499837+60524951</f>
        <v>4404977246</v>
      </c>
      <c r="H375" s="410"/>
      <c r="I375" s="410">
        <f>2473799692+532778884+33707545</f>
        <v>3040286121</v>
      </c>
    </row>
    <row r="376" spans="1:10" ht="13.5" customHeight="1">
      <c r="A376" s="551" t="s">
        <v>735</v>
      </c>
      <c r="B376" s="551"/>
      <c r="C376" s="551"/>
      <c r="D376" s="551"/>
      <c r="E376" s="551"/>
      <c r="F376" s="256"/>
      <c r="G376" s="410">
        <v>12140000</v>
      </c>
      <c r="H376" s="410"/>
      <c r="I376" s="410">
        <v>282375350</v>
      </c>
    </row>
    <row r="377" spans="1:10" ht="13.5" customHeight="1" thickBot="1">
      <c r="A377" s="550" t="s">
        <v>394</v>
      </c>
      <c r="B377" s="550"/>
      <c r="C377" s="550"/>
      <c r="D377" s="550"/>
      <c r="E377" s="550"/>
      <c r="F377" s="256"/>
      <c r="G377" s="411">
        <f>G375+G376+G374+G373+G372+G371</f>
        <v>123459501445</v>
      </c>
      <c r="H377" s="410"/>
      <c r="I377" s="411">
        <f>I375+I376+I374+I373+I372+I371</f>
        <v>172906123620</v>
      </c>
    </row>
    <row r="378" spans="1:10" ht="13.5" customHeight="1" thickTop="1">
      <c r="A378" s="443"/>
      <c r="B378" s="443"/>
      <c r="C378" s="443"/>
      <c r="D378" s="443"/>
      <c r="E378" s="443"/>
      <c r="F378" s="256"/>
      <c r="G378" s="410"/>
      <c r="H378" s="410"/>
      <c r="I378" s="410"/>
    </row>
    <row r="379" spans="1:10" ht="13.5" customHeight="1">
      <c r="A379" s="550" t="s">
        <v>736</v>
      </c>
      <c r="B379" s="550"/>
      <c r="C379" s="550"/>
      <c r="D379" s="550"/>
      <c r="E379" s="550"/>
      <c r="F379" s="256"/>
      <c r="G379" s="410"/>
      <c r="H379" s="410"/>
      <c r="I379" s="410"/>
    </row>
    <row r="380" spans="1:10" ht="13.5" customHeight="1">
      <c r="A380" s="551" t="s">
        <v>726</v>
      </c>
      <c r="B380" s="551"/>
      <c r="C380" s="551"/>
      <c r="D380" s="551"/>
      <c r="E380" s="551"/>
      <c r="F380" s="256"/>
      <c r="G380" s="410">
        <f>BCTHTC!D78</f>
        <v>4700000000</v>
      </c>
      <c r="H380" s="410"/>
      <c r="I380" s="410">
        <f>BCTHTC!E78</f>
        <v>33926768686</v>
      </c>
    </row>
    <row r="381" spans="1:10" ht="13.5" customHeight="1">
      <c r="A381" s="551" t="s">
        <v>737</v>
      </c>
      <c r="B381" s="551"/>
      <c r="C381" s="551"/>
      <c r="D381" s="551"/>
      <c r="E381" s="551"/>
      <c r="F381" s="256"/>
      <c r="G381" s="410">
        <f>BCTHTC!D95+BCTHTC!D86</f>
        <v>772865230</v>
      </c>
      <c r="H381" s="410"/>
      <c r="I381" s="410">
        <f>BCTHTC!E95+BCTHTC!E86</f>
        <v>1501704123</v>
      </c>
    </row>
    <row r="382" spans="1:10" ht="13.5" customHeight="1">
      <c r="A382" s="551" t="s">
        <v>738</v>
      </c>
      <c r="B382" s="551"/>
      <c r="C382" s="551"/>
      <c r="D382" s="551"/>
      <c r="E382" s="551"/>
      <c r="F382" s="256"/>
      <c r="G382" s="410">
        <f>BCTHTC!D91</f>
        <v>97880998</v>
      </c>
      <c r="H382" s="410"/>
      <c r="I382" s="410">
        <f>BCTHTC!E91</f>
        <v>386066649</v>
      </c>
    </row>
    <row r="383" spans="1:10" ht="13.5" customHeight="1">
      <c r="A383" s="551" t="s">
        <v>739</v>
      </c>
      <c r="B383" s="551"/>
      <c r="C383" s="551"/>
      <c r="D383" s="551"/>
      <c r="E383" s="551"/>
      <c r="F383" s="256"/>
      <c r="G383" s="410">
        <f>BCTHTC!D84</f>
        <v>468842865</v>
      </c>
      <c r="H383" s="410"/>
      <c r="I383" s="410">
        <f>BCTHTC!E84</f>
        <v>292650360</v>
      </c>
    </row>
    <row r="384" spans="1:10" ht="13.5" customHeight="1" thickBot="1">
      <c r="A384" s="443" t="s">
        <v>394</v>
      </c>
      <c r="B384" s="256"/>
      <c r="C384" s="256"/>
      <c r="D384" s="256"/>
      <c r="E384" s="256"/>
      <c r="F384" s="256"/>
      <c r="G384" s="411">
        <f>G383+G382+G380+G381</f>
        <v>6039589093</v>
      </c>
      <c r="H384" s="428"/>
      <c r="I384" s="411">
        <f>I383+I382+I380+I381</f>
        <v>36107189818</v>
      </c>
    </row>
    <row r="385" spans="1:9" ht="103.5" customHeight="1" thickTop="1">
      <c r="A385" s="549" t="s">
        <v>740</v>
      </c>
      <c r="B385" s="549"/>
      <c r="C385" s="549"/>
      <c r="D385" s="549"/>
      <c r="E385" s="549"/>
      <c r="F385" s="549"/>
      <c r="G385" s="549"/>
      <c r="H385" s="549"/>
      <c r="I385" s="549"/>
    </row>
    <row r="386" spans="1:9" ht="33.75" customHeight="1">
      <c r="A386" s="550" t="s">
        <v>741</v>
      </c>
      <c r="B386" s="550"/>
      <c r="C386" s="550"/>
      <c r="D386" s="550"/>
      <c r="E386" s="550"/>
      <c r="F386" s="550"/>
      <c r="G386" s="256"/>
      <c r="H386" s="256"/>
      <c r="I386" s="256"/>
    </row>
    <row r="387" spans="1:9" ht="48.75" customHeight="1">
      <c r="A387" s="549" t="s">
        <v>742</v>
      </c>
      <c r="B387" s="549"/>
      <c r="C387" s="549"/>
      <c r="D387" s="549"/>
      <c r="E387" s="549"/>
      <c r="F387" s="549"/>
      <c r="G387" s="549"/>
      <c r="H387" s="549"/>
      <c r="I387" s="549"/>
    </row>
    <row r="388" spans="1:9" ht="18.75" customHeight="1">
      <c r="A388" s="550" t="s">
        <v>743</v>
      </c>
      <c r="B388" s="550"/>
      <c r="C388" s="550"/>
      <c r="D388" s="550"/>
      <c r="E388" s="550"/>
      <c r="F388" s="256"/>
      <c r="G388" s="256"/>
      <c r="H388" s="256"/>
      <c r="I388" s="256"/>
    </row>
    <row r="389" spans="1:9" ht="206.25" customHeight="1">
      <c r="A389" s="549" t="s">
        <v>744</v>
      </c>
      <c r="B389" s="549"/>
      <c r="C389" s="549"/>
      <c r="D389" s="549"/>
      <c r="E389" s="549"/>
      <c r="F389" s="549"/>
      <c r="G389" s="549"/>
      <c r="H389" s="549"/>
      <c r="I389" s="549"/>
    </row>
    <row r="390" spans="1:9" ht="18.75" customHeight="1">
      <c r="A390" s="550" t="s">
        <v>745</v>
      </c>
      <c r="B390" s="550"/>
      <c r="C390" s="550"/>
      <c r="D390" s="550"/>
      <c r="E390" s="550"/>
      <c r="F390" s="256"/>
      <c r="G390" s="256"/>
      <c r="H390" s="256"/>
      <c r="I390" s="256"/>
    </row>
    <row r="391" spans="1:9" ht="138" customHeight="1">
      <c r="A391" s="551" t="s">
        <v>746</v>
      </c>
      <c r="B391" s="551"/>
      <c r="C391" s="551"/>
      <c r="D391" s="551"/>
      <c r="E391" s="551"/>
      <c r="F391" s="551"/>
      <c r="G391" s="551"/>
      <c r="H391" s="551"/>
      <c r="I391" s="551"/>
    </row>
    <row r="392" spans="1:9" ht="18.75" customHeight="1">
      <c r="A392" s="550" t="s">
        <v>747</v>
      </c>
      <c r="B392" s="550"/>
      <c r="C392" s="550"/>
      <c r="D392" s="550"/>
      <c r="E392" s="550"/>
      <c r="F392" s="550"/>
      <c r="G392" s="550"/>
      <c r="H392" s="550"/>
      <c r="I392" s="550"/>
    </row>
    <row r="393" spans="1:9" ht="70.5" customHeight="1">
      <c r="A393" s="551" t="s">
        <v>748</v>
      </c>
      <c r="B393" s="551"/>
      <c r="C393" s="551"/>
      <c r="D393" s="551"/>
      <c r="E393" s="551"/>
      <c r="F393" s="551"/>
      <c r="G393" s="551"/>
      <c r="H393" s="551"/>
      <c r="I393" s="551"/>
    </row>
    <row r="394" spans="1:9" ht="15" customHeight="1">
      <c r="A394" s="446" t="s">
        <v>57</v>
      </c>
      <c r="B394" s="625" t="s">
        <v>397</v>
      </c>
      <c r="C394" s="627"/>
      <c r="D394" s="626"/>
      <c r="E394" s="625" t="s">
        <v>749</v>
      </c>
      <c r="F394" s="626"/>
      <c r="G394" s="447" t="s">
        <v>750</v>
      </c>
      <c r="H394" s="446"/>
      <c r="I394" s="446" t="s">
        <v>200</v>
      </c>
    </row>
    <row r="395" spans="1:9" ht="15" customHeight="1">
      <c r="A395" s="448"/>
      <c r="B395" s="625" t="s">
        <v>1068</v>
      </c>
      <c r="C395" s="627"/>
      <c r="D395" s="626"/>
      <c r="E395" s="643"/>
      <c r="F395" s="644"/>
      <c r="G395" s="449"/>
      <c r="H395" s="449"/>
      <c r="I395" s="449"/>
    </row>
    <row r="396" spans="1:9" ht="20.25" customHeight="1">
      <c r="A396" s="448">
        <v>1</v>
      </c>
      <c r="B396" s="637" t="s">
        <v>734</v>
      </c>
      <c r="C396" s="638"/>
      <c r="D396" s="639"/>
      <c r="E396" s="645">
        <f>BCTHTC!D15</f>
        <v>91655922</v>
      </c>
      <c r="F396" s="646"/>
      <c r="G396" s="449"/>
      <c r="H396" s="449"/>
      <c r="I396" s="449">
        <f t="shared" ref="I396:I400" si="3">E396+G396</f>
        <v>91655922</v>
      </c>
    </row>
    <row r="397" spans="1:9">
      <c r="A397" s="448">
        <v>2</v>
      </c>
      <c r="B397" s="640" t="s">
        <v>1014</v>
      </c>
      <c r="C397" s="641"/>
      <c r="D397" s="642"/>
      <c r="E397" s="645">
        <f>'TM1'!E5</f>
        <v>21299211500</v>
      </c>
      <c r="F397" s="646"/>
      <c r="G397" s="449"/>
      <c r="H397" s="449"/>
      <c r="I397" s="449">
        <f t="shared" si="3"/>
        <v>21299211500</v>
      </c>
    </row>
    <row r="398" spans="1:9">
      <c r="A398" s="448">
        <v>3</v>
      </c>
      <c r="B398" s="640" t="s">
        <v>1015</v>
      </c>
      <c r="C398" s="641"/>
      <c r="D398" s="642"/>
      <c r="E398" s="645">
        <f>BCTHTC!D18</f>
        <v>84983250000</v>
      </c>
      <c r="F398" s="646"/>
      <c r="G398" s="449">
        <v>25000000000</v>
      </c>
      <c r="H398" s="449"/>
      <c r="I398" s="449">
        <f t="shared" si="3"/>
        <v>109983250000</v>
      </c>
    </row>
    <row r="399" spans="1:9">
      <c r="A399" s="448">
        <v>4</v>
      </c>
      <c r="B399" s="640" t="s">
        <v>726</v>
      </c>
      <c r="C399" s="641"/>
      <c r="D399" s="642"/>
      <c r="E399" s="645">
        <f>'TM1'!E19</f>
        <v>12668266777</v>
      </c>
      <c r="F399" s="646"/>
      <c r="G399" s="449"/>
      <c r="H399" s="449"/>
      <c r="I399" s="449">
        <f t="shared" si="3"/>
        <v>12668266777</v>
      </c>
    </row>
    <row r="400" spans="1:9">
      <c r="A400" s="448">
        <v>5</v>
      </c>
      <c r="B400" s="640" t="s">
        <v>1016</v>
      </c>
      <c r="C400" s="641"/>
      <c r="D400" s="642"/>
      <c r="E400" s="645">
        <f>G375</f>
        <v>4404977246</v>
      </c>
      <c r="F400" s="646"/>
      <c r="G400" s="449"/>
      <c r="H400" s="449"/>
      <c r="I400" s="449">
        <f t="shared" si="3"/>
        <v>4404977246</v>
      </c>
    </row>
    <row r="401" spans="1:11">
      <c r="A401" s="448">
        <v>6</v>
      </c>
      <c r="B401" s="640" t="s">
        <v>735</v>
      </c>
      <c r="C401" s="641"/>
      <c r="D401" s="642"/>
      <c r="E401" s="645">
        <v>10600000</v>
      </c>
      <c r="F401" s="646"/>
      <c r="G401" s="449">
        <v>1540000</v>
      </c>
      <c r="H401" s="449"/>
      <c r="I401" s="449">
        <f>E401+G401</f>
        <v>12140000</v>
      </c>
    </row>
    <row r="402" spans="1:11">
      <c r="A402" s="448"/>
      <c r="B402" s="625" t="s">
        <v>200</v>
      </c>
      <c r="C402" s="627"/>
      <c r="D402" s="626"/>
      <c r="E402" s="450"/>
      <c r="F402" s="451">
        <f>SUM(E396:F401)</f>
        <v>123457961445</v>
      </c>
      <c r="G402" s="451">
        <f>SUM(F396:G401)</f>
        <v>25001540000</v>
      </c>
      <c r="H402" s="452"/>
      <c r="I402" s="451">
        <f>SUM(H396:I401)</f>
        <v>148459501445</v>
      </c>
    </row>
    <row r="403" spans="1:11">
      <c r="A403" s="448"/>
      <c r="B403" s="625" t="s">
        <v>1069</v>
      </c>
      <c r="C403" s="627"/>
      <c r="D403" s="626"/>
      <c r="E403" s="643"/>
      <c r="F403" s="644"/>
      <c r="G403" s="449"/>
      <c r="H403" s="449"/>
      <c r="I403" s="449"/>
    </row>
    <row r="404" spans="1:11">
      <c r="A404" s="448">
        <v>1</v>
      </c>
      <c r="B404" s="640" t="s">
        <v>726</v>
      </c>
      <c r="C404" s="641"/>
      <c r="D404" s="642"/>
      <c r="E404" s="655">
        <f>G380</f>
        <v>4700000000</v>
      </c>
      <c r="F404" s="644"/>
      <c r="G404" s="449"/>
      <c r="H404" s="449"/>
      <c r="I404" s="449">
        <f t="shared" ref="I404:I407" si="4">E404+G404</f>
        <v>4700000000</v>
      </c>
    </row>
    <row r="405" spans="1:11">
      <c r="A405" s="448">
        <v>2</v>
      </c>
      <c r="B405" s="640" t="s">
        <v>1017</v>
      </c>
      <c r="C405" s="641"/>
      <c r="D405" s="642"/>
      <c r="E405" s="655">
        <f>G381</f>
        <v>772865230</v>
      </c>
      <c r="F405" s="644"/>
      <c r="G405" s="449"/>
      <c r="H405" s="449"/>
      <c r="I405" s="449">
        <f t="shared" si="4"/>
        <v>772865230</v>
      </c>
    </row>
    <row r="406" spans="1:11">
      <c r="A406" s="448">
        <v>3</v>
      </c>
      <c r="B406" s="640" t="s">
        <v>1018</v>
      </c>
      <c r="C406" s="641"/>
      <c r="D406" s="642"/>
      <c r="E406" s="655">
        <f>G382</f>
        <v>97880998</v>
      </c>
      <c r="F406" s="644"/>
      <c r="G406" s="449"/>
      <c r="H406" s="449"/>
      <c r="I406" s="449">
        <f t="shared" si="4"/>
        <v>97880998</v>
      </c>
    </row>
    <row r="407" spans="1:11">
      <c r="A407" s="448">
        <v>4</v>
      </c>
      <c r="B407" s="640" t="s">
        <v>1019</v>
      </c>
      <c r="C407" s="641"/>
      <c r="D407" s="642"/>
      <c r="E407" s="655">
        <f>G383</f>
        <v>468842865</v>
      </c>
      <c r="F407" s="644"/>
      <c r="G407" s="448"/>
      <c r="H407" s="448"/>
      <c r="I407" s="449">
        <f t="shared" si="4"/>
        <v>468842865</v>
      </c>
    </row>
    <row r="408" spans="1:11">
      <c r="A408" s="448"/>
      <c r="B408" s="625" t="s">
        <v>200</v>
      </c>
      <c r="C408" s="627"/>
      <c r="D408" s="626"/>
      <c r="E408" s="647">
        <f>SUM(E404:F407)</f>
        <v>6039589093</v>
      </c>
      <c r="F408" s="648"/>
      <c r="G408" s="647">
        <f>SUM(G404:H407)</f>
        <v>0</v>
      </c>
      <c r="H408" s="648"/>
      <c r="I408" s="453">
        <f>SUM(I404:I407)</f>
        <v>6039589093</v>
      </c>
    </row>
    <row r="409" spans="1:11" ht="15.75" thickBot="1">
      <c r="A409" s="454"/>
      <c r="B409" s="633" t="s">
        <v>751</v>
      </c>
      <c r="C409" s="634"/>
      <c r="D409" s="635"/>
      <c r="E409" s="652">
        <f>F402-E408</f>
        <v>117418372352</v>
      </c>
      <c r="F409" s="635"/>
      <c r="G409" s="652">
        <f>G402-G408</f>
        <v>25001540000</v>
      </c>
      <c r="H409" s="635"/>
      <c r="I409" s="455">
        <f>I402-I408</f>
        <v>142419912352</v>
      </c>
    </row>
    <row r="410" spans="1:11" s="401" customFormat="1" ht="15.75" thickTop="1">
      <c r="A410" s="440"/>
      <c r="B410" s="636"/>
      <c r="C410" s="636"/>
      <c r="D410" s="636"/>
      <c r="E410" s="636"/>
      <c r="F410" s="636"/>
      <c r="G410" s="440"/>
      <c r="H410" s="440"/>
      <c r="I410" s="440"/>
      <c r="J410" s="456"/>
      <c r="K410" s="456"/>
    </row>
    <row r="411" spans="1:11" ht="15" customHeight="1">
      <c r="A411" s="446" t="s">
        <v>57</v>
      </c>
      <c r="B411" s="625" t="s">
        <v>397</v>
      </c>
      <c r="C411" s="627"/>
      <c r="D411" s="626"/>
      <c r="E411" s="625" t="s">
        <v>749</v>
      </c>
      <c r="F411" s="626"/>
      <c r="G411" s="447" t="s">
        <v>750</v>
      </c>
      <c r="H411" s="446"/>
      <c r="I411" s="446" t="s">
        <v>200</v>
      </c>
    </row>
    <row r="412" spans="1:11" ht="15" customHeight="1">
      <c r="A412" s="448"/>
      <c r="B412" s="625" t="s">
        <v>1020</v>
      </c>
      <c r="C412" s="627"/>
      <c r="D412" s="626"/>
      <c r="E412" s="645"/>
      <c r="F412" s="646"/>
      <c r="G412" s="449"/>
      <c r="H412" s="449"/>
      <c r="I412" s="449"/>
    </row>
    <row r="413" spans="1:11" ht="17.25" customHeight="1">
      <c r="A413" s="448">
        <v>1</v>
      </c>
      <c r="B413" s="657" t="s">
        <v>734</v>
      </c>
      <c r="C413" s="658"/>
      <c r="D413" s="659"/>
      <c r="E413" s="645">
        <f>BCTHTC!E14</f>
        <v>47283738</v>
      </c>
      <c r="F413" s="646"/>
      <c r="G413" s="449"/>
      <c r="H413" s="449"/>
      <c r="I413" s="449">
        <f>E413+G413</f>
        <v>47283738</v>
      </c>
    </row>
    <row r="414" spans="1:11" ht="17.25" customHeight="1">
      <c r="A414" s="448">
        <v>2</v>
      </c>
      <c r="B414" s="640" t="s">
        <v>1014</v>
      </c>
      <c r="C414" s="641"/>
      <c r="D414" s="642"/>
      <c r="E414" s="645">
        <f>BCTHTC!E17</f>
        <v>20657826000</v>
      </c>
      <c r="F414" s="646"/>
      <c r="G414" s="449">
        <v>25000000000</v>
      </c>
      <c r="H414" s="449"/>
      <c r="I414" s="449">
        <f t="shared" ref="I414:I418" si="5">E414+G414</f>
        <v>45657826000</v>
      </c>
    </row>
    <row r="415" spans="1:11" ht="17.25" customHeight="1">
      <c r="A415" s="448">
        <v>3</v>
      </c>
      <c r="B415" s="640" t="s">
        <v>1015</v>
      </c>
      <c r="C415" s="641"/>
      <c r="D415" s="642"/>
      <c r="E415" s="645">
        <f>BCTHTC!E18</f>
        <v>62100000000</v>
      </c>
      <c r="F415" s="646"/>
      <c r="G415" s="449"/>
      <c r="H415" s="449"/>
      <c r="I415" s="449">
        <f>E415+G415</f>
        <v>62100000000</v>
      </c>
    </row>
    <row r="416" spans="1:11" ht="17.25" customHeight="1">
      <c r="A416" s="448">
        <v>4</v>
      </c>
      <c r="B416" s="640" t="s">
        <v>726</v>
      </c>
      <c r="C416" s="641"/>
      <c r="D416" s="642"/>
      <c r="E416" s="645">
        <f>I374</f>
        <v>61778352411</v>
      </c>
      <c r="F416" s="646"/>
      <c r="G416" s="449"/>
      <c r="H416" s="449"/>
      <c r="I416" s="449">
        <f t="shared" si="5"/>
        <v>61778352411</v>
      </c>
    </row>
    <row r="417" spans="1:11" ht="17.25" customHeight="1">
      <c r="A417" s="448">
        <v>5</v>
      </c>
      <c r="B417" s="640" t="s">
        <v>1016</v>
      </c>
      <c r="C417" s="641"/>
      <c r="D417" s="642"/>
      <c r="E417" s="645">
        <f>I375</f>
        <v>3040286121</v>
      </c>
      <c r="F417" s="646"/>
      <c r="G417" s="449"/>
      <c r="H417" s="449"/>
      <c r="I417" s="449">
        <f t="shared" si="5"/>
        <v>3040286121</v>
      </c>
    </row>
    <row r="418" spans="1:11" ht="17.25" customHeight="1">
      <c r="A418" s="448">
        <v>6</v>
      </c>
      <c r="B418" s="640" t="s">
        <v>735</v>
      </c>
      <c r="C418" s="641"/>
      <c r="D418" s="642"/>
      <c r="E418" s="645">
        <v>10600000</v>
      </c>
      <c r="F418" s="646"/>
      <c r="G418" s="449">
        <v>1540000</v>
      </c>
      <c r="H418" s="449"/>
      <c r="I418" s="449">
        <f t="shared" si="5"/>
        <v>12140000</v>
      </c>
    </row>
    <row r="419" spans="1:11">
      <c r="A419" s="448"/>
      <c r="B419" s="625" t="s">
        <v>200</v>
      </c>
      <c r="C419" s="627"/>
      <c r="D419" s="626"/>
      <c r="E419" s="649">
        <f>SUM(E413:F418)</f>
        <v>147634348270</v>
      </c>
      <c r="F419" s="650"/>
      <c r="G419" s="452">
        <f>SUM(G413:G418)</f>
        <v>25001540000</v>
      </c>
      <c r="H419" s="449"/>
      <c r="I419" s="452">
        <f>SUM(I413:I418)</f>
        <v>172635888270</v>
      </c>
    </row>
    <row r="420" spans="1:11">
      <c r="A420" s="448"/>
      <c r="B420" s="625" t="s">
        <v>1021</v>
      </c>
      <c r="C420" s="627"/>
      <c r="D420" s="626"/>
      <c r="E420" s="645"/>
      <c r="F420" s="646"/>
      <c r="G420" s="449"/>
      <c r="H420" s="449"/>
      <c r="I420" s="449"/>
    </row>
    <row r="421" spans="1:11">
      <c r="A421" s="448">
        <v>1</v>
      </c>
      <c r="B421" s="640" t="s">
        <v>726</v>
      </c>
      <c r="C421" s="641"/>
      <c r="D421" s="642"/>
      <c r="E421" s="645">
        <f>I380</f>
        <v>33926768686</v>
      </c>
      <c r="F421" s="646"/>
      <c r="G421" s="449"/>
      <c r="H421" s="449"/>
      <c r="I421" s="449">
        <f>E421+G421</f>
        <v>33926768686</v>
      </c>
    </row>
    <row r="422" spans="1:11">
      <c r="A422" s="448">
        <v>2</v>
      </c>
      <c r="B422" s="640" t="s">
        <v>1017</v>
      </c>
      <c r="C422" s="641"/>
      <c r="D422" s="642"/>
      <c r="E422" s="645">
        <f>I381</f>
        <v>1501704123</v>
      </c>
      <c r="F422" s="646"/>
      <c r="G422" s="449"/>
      <c r="H422" s="449"/>
      <c r="I422" s="449">
        <f t="shared" ref="I422:I424" si="6">E422+G422</f>
        <v>1501704123</v>
      </c>
    </row>
    <row r="423" spans="1:11">
      <c r="A423" s="448">
        <v>3</v>
      </c>
      <c r="B423" s="640" t="s">
        <v>1018</v>
      </c>
      <c r="C423" s="641"/>
      <c r="D423" s="642"/>
      <c r="E423" s="645">
        <f>I382</f>
        <v>386066649</v>
      </c>
      <c r="F423" s="646"/>
      <c r="G423" s="449"/>
      <c r="H423" s="449"/>
      <c r="I423" s="449">
        <f t="shared" si="6"/>
        <v>386066649</v>
      </c>
    </row>
    <row r="424" spans="1:11">
      <c r="A424" s="448">
        <v>4</v>
      </c>
      <c r="B424" s="640" t="s">
        <v>1019</v>
      </c>
      <c r="C424" s="641"/>
      <c r="D424" s="642"/>
      <c r="E424" s="645">
        <f>I383</f>
        <v>292650360</v>
      </c>
      <c r="F424" s="646"/>
      <c r="G424" s="449"/>
      <c r="H424" s="449"/>
      <c r="I424" s="449">
        <f t="shared" si="6"/>
        <v>292650360</v>
      </c>
    </row>
    <row r="425" spans="1:11">
      <c r="A425" s="448"/>
      <c r="B425" s="625" t="s">
        <v>200</v>
      </c>
      <c r="C425" s="627"/>
      <c r="D425" s="626"/>
      <c r="E425" s="649">
        <f>SUM(E421:F424)</f>
        <v>36107189818</v>
      </c>
      <c r="F425" s="650"/>
      <c r="G425" s="449">
        <f>SUM(G421:G424)</f>
        <v>0</v>
      </c>
      <c r="H425" s="449"/>
      <c r="I425" s="452">
        <f>SUM(I421:I424)</f>
        <v>36107189818</v>
      </c>
    </row>
    <row r="426" spans="1:11" ht="15.75" thickBot="1">
      <c r="A426" s="454"/>
      <c r="B426" s="633" t="s">
        <v>751</v>
      </c>
      <c r="C426" s="634"/>
      <c r="D426" s="635"/>
      <c r="E426" s="653"/>
      <c r="F426" s="654"/>
      <c r="G426" s="457"/>
      <c r="H426" s="457"/>
      <c r="I426" s="457"/>
    </row>
    <row r="427" spans="1:11" ht="17.25" customHeight="1" thickTop="1">
      <c r="A427" s="448"/>
      <c r="B427" s="643"/>
      <c r="C427" s="656"/>
      <c r="D427" s="644"/>
      <c r="E427" s="651">
        <f>E419-E425</f>
        <v>111527158452</v>
      </c>
      <c r="F427" s="626"/>
      <c r="G427" s="651">
        <f>G419-G425</f>
        <v>25001540000</v>
      </c>
      <c r="H427" s="626"/>
      <c r="I427" s="458">
        <f>I419-I425</f>
        <v>136528698452</v>
      </c>
    </row>
    <row r="428" spans="1:11">
      <c r="A428" s="246" t="s">
        <v>995</v>
      </c>
      <c r="B428" s="256"/>
      <c r="C428" s="256"/>
      <c r="D428" s="256"/>
      <c r="E428" s="256"/>
      <c r="F428" s="256"/>
      <c r="G428" s="256"/>
      <c r="H428" s="256"/>
      <c r="I428" s="256"/>
    </row>
    <row r="429" spans="1:11">
      <c r="A429" s="69" t="s">
        <v>1074</v>
      </c>
      <c r="B429" s="256"/>
      <c r="C429" s="256"/>
      <c r="D429" s="256"/>
      <c r="E429" s="256"/>
      <c r="F429" s="256"/>
      <c r="G429" s="256"/>
      <c r="H429" s="256"/>
      <c r="I429" s="256"/>
    </row>
    <row r="430" spans="1:11" ht="26.25" customHeight="1">
      <c r="A430" s="69"/>
      <c r="B430" s="256"/>
      <c r="C430" s="256"/>
      <c r="D430" s="256"/>
      <c r="E430" s="256"/>
      <c r="F430" s="256"/>
      <c r="G430" s="256"/>
      <c r="H430" s="256"/>
      <c r="I430" s="256"/>
    </row>
    <row r="431" spans="1:11" s="24" customFormat="1" ht="26.25" customHeight="1">
      <c r="A431" s="69"/>
      <c r="B431" s="69"/>
      <c r="C431" s="340"/>
      <c r="D431" s="69"/>
      <c r="E431" s="341"/>
      <c r="F431" s="546" t="s">
        <v>1065</v>
      </c>
      <c r="G431" s="546"/>
      <c r="H431" s="546"/>
      <c r="I431" s="546"/>
      <c r="J431" s="350"/>
      <c r="K431" s="350"/>
    </row>
    <row r="432" spans="1:11" s="24" customFormat="1" ht="15.75">
      <c r="A432" s="343" t="s">
        <v>375</v>
      </c>
      <c r="B432" s="368"/>
      <c r="C432" s="366"/>
      <c r="D432" s="368"/>
      <c r="E432" s="368" t="str">
        <f>[1]Menu!$A$13</f>
        <v>Kế toán trưởng</v>
      </c>
      <c r="F432" s="364"/>
      <c r="G432" s="547" t="s">
        <v>1044</v>
      </c>
      <c r="H432" s="547"/>
      <c r="I432" s="342"/>
      <c r="J432" s="350"/>
      <c r="K432" s="350"/>
    </row>
    <row r="433" spans="1:11" s="24" customFormat="1" ht="37.5" customHeight="1">
      <c r="A433" s="344"/>
      <c r="B433" s="369"/>
      <c r="C433" s="365"/>
      <c r="D433" s="369"/>
      <c r="E433" s="369"/>
      <c r="F433" s="369"/>
      <c r="G433" s="369"/>
      <c r="H433" s="369"/>
      <c r="I433" s="342"/>
      <c r="J433" s="350"/>
      <c r="K433" s="350"/>
    </row>
    <row r="434" spans="1:11" s="24" customFormat="1" ht="15.75">
      <c r="A434" s="370" t="s">
        <v>1066</v>
      </c>
      <c r="B434" s="370"/>
      <c r="C434" s="371"/>
      <c r="D434" s="364"/>
      <c r="E434" s="370" t="s">
        <v>759</v>
      </c>
      <c r="F434" s="367"/>
      <c r="G434" s="548" t="s">
        <v>1043</v>
      </c>
      <c r="H434" s="548"/>
      <c r="I434" s="342"/>
      <c r="J434" s="350"/>
      <c r="K434" s="350"/>
    </row>
    <row r="435" spans="1:11" ht="15.75">
      <c r="A435" s="459"/>
      <c r="B435" s="459"/>
      <c r="C435" s="459"/>
      <c r="D435" s="459"/>
      <c r="E435" s="459"/>
      <c r="F435" s="459"/>
      <c r="G435" s="459"/>
      <c r="H435" s="459"/>
      <c r="I435" s="256"/>
    </row>
    <row r="436" spans="1:11" ht="15.75">
      <c r="A436" s="459"/>
      <c r="B436" s="459"/>
      <c r="C436" s="459"/>
      <c r="D436" s="459"/>
      <c r="E436" s="459"/>
      <c r="F436" s="459"/>
      <c r="G436" s="460"/>
      <c r="H436" s="460"/>
      <c r="I436" s="256"/>
    </row>
    <row r="437" spans="1:11">
      <c r="A437" s="256"/>
      <c r="B437" s="256"/>
      <c r="C437" s="256"/>
      <c r="D437" s="256"/>
      <c r="E437" s="256"/>
      <c r="F437" s="256"/>
      <c r="G437" s="256"/>
      <c r="H437" s="256"/>
      <c r="I437" s="256"/>
    </row>
    <row r="438" spans="1:11">
      <c r="A438" s="256"/>
      <c r="B438" s="256"/>
      <c r="C438" s="256"/>
      <c r="D438" s="256"/>
      <c r="E438" s="256"/>
      <c r="F438" s="256"/>
      <c r="G438" s="256"/>
      <c r="H438" s="256"/>
      <c r="I438" s="256"/>
    </row>
    <row r="439" spans="1:11">
      <c r="A439" s="256"/>
      <c r="B439" s="256"/>
      <c r="C439" s="256"/>
      <c r="D439" s="256"/>
      <c r="E439" s="256"/>
      <c r="F439" s="256"/>
      <c r="G439" s="256"/>
      <c r="H439" s="256"/>
      <c r="I439" s="256"/>
    </row>
    <row r="440" spans="1:11">
      <c r="A440" s="256"/>
      <c r="B440" s="256"/>
      <c r="C440" s="256"/>
      <c r="D440" s="256"/>
      <c r="E440" s="256"/>
      <c r="F440" s="256"/>
      <c r="G440" s="256"/>
      <c r="H440" s="256"/>
      <c r="I440" s="256"/>
    </row>
    <row r="441" spans="1:11">
      <c r="A441" s="256"/>
      <c r="B441" s="256"/>
      <c r="C441" s="256"/>
      <c r="D441" s="256"/>
      <c r="E441" s="256"/>
      <c r="F441" s="256"/>
      <c r="G441" s="256"/>
      <c r="H441" s="256"/>
      <c r="I441" s="256"/>
    </row>
    <row r="442" spans="1:11">
      <c r="A442" s="256"/>
      <c r="B442" s="256"/>
      <c r="C442" s="256"/>
      <c r="D442" s="256"/>
      <c r="E442" s="256"/>
      <c r="F442" s="256"/>
      <c r="G442" s="256"/>
      <c r="H442" s="256"/>
      <c r="I442" s="256"/>
    </row>
    <row r="443" spans="1:11">
      <c r="A443" s="256"/>
      <c r="B443" s="256"/>
      <c r="C443" s="256"/>
      <c r="D443" s="256"/>
      <c r="E443" s="256"/>
      <c r="F443" s="256"/>
      <c r="G443" s="256"/>
      <c r="H443" s="256"/>
      <c r="I443" s="256"/>
    </row>
    <row r="444" spans="1:11">
      <c r="A444" s="256"/>
      <c r="B444" s="256"/>
      <c r="C444" s="256"/>
      <c r="D444" s="256"/>
      <c r="E444" s="256"/>
      <c r="F444" s="256"/>
      <c r="G444" s="256"/>
      <c r="H444" s="256"/>
      <c r="I444" s="256"/>
    </row>
    <row r="445" spans="1:11">
      <c r="A445" s="256"/>
      <c r="B445" s="256"/>
      <c r="C445" s="256"/>
      <c r="D445" s="256"/>
      <c r="E445" s="256"/>
      <c r="F445" s="256"/>
      <c r="G445" s="256"/>
      <c r="H445" s="256"/>
      <c r="I445" s="256"/>
    </row>
    <row r="446" spans="1:11">
      <c r="A446" s="256"/>
      <c r="B446" s="256"/>
      <c r="C446" s="256"/>
      <c r="D446" s="256"/>
      <c r="E446" s="256"/>
      <c r="F446" s="256"/>
      <c r="G446" s="256"/>
      <c r="H446" s="256"/>
      <c r="I446" s="256"/>
    </row>
    <row r="447" spans="1:11">
      <c r="A447" s="256"/>
      <c r="B447" s="256"/>
      <c r="C447" s="256"/>
      <c r="D447" s="256"/>
      <c r="E447" s="256"/>
      <c r="F447" s="256"/>
      <c r="G447" s="256"/>
      <c r="H447" s="256"/>
      <c r="I447" s="256"/>
    </row>
    <row r="448" spans="1:11">
      <c r="A448" s="256"/>
      <c r="B448" s="256"/>
      <c r="C448" s="256"/>
      <c r="D448" s="256"/>
      <c r="E448" s="256"/>
      <c r="F448" s="256"/>
      <c r="G448" s="256"/>
      <c r="H448" s="256"/>
      <c r="I448" s="256"/>
    </row>
    <row r="449" spans="1:9">
      <c r="A449" s="256"/>
      <c r="B449" s="256"/>
      <c r="C449" s="256"/>
      <c r="D449" s="256"/>
      <c r="E449" s="256"/>
      <c r="F449" s="256"/>
      <c r="G449" s="256"/>
      <c r="H449" s="256"/>
      <c r="I449" s="256"/>
    </row>
    <row r="450" spans="1:9">
      <c r="A450" s="256"/>
      <c r="B450" s="256"/>
      <c r="C450" s="256"/>
      <c r="D450" s="256"/>
      <c r="E450" s="256"/>
      <c r="F450" s="256"/>
      <c r="G450" s="256"/>
      <c r="H450" s="256"/>
      <c r="I450" s="256"/>
    </row>
    <row r="451" spans="1:9">
      <c r="A451" s="256"/>
      <c r="B451" s="256"/>
      <c r="C451" s="256"/>
      <c r="D451" s="256"/>
      <c r="E451" s="256"/>
      <c r="F451" s="256"/>
      <c r="G451" s="256"/>
      <c r="H451" s="256"/>
      <c r="I451" s="256"/>
    </row>
  </sheetData>
  <mergeCells count="357">
    <mergeCell ref="A320:D320"/>
    <mergeCell ref="E407:F407"/>
    <mergeCell ref="E408:F408"/>
    <mergeCell ref="E409:F409"/>
    <mergeCell ref="E404:F404"/>
    <mergeCell ref="E405:F405"/>
    <mergeCell ref="E406:F406"/>
    <mergeCell ref="E427:F427"/>
    <mergeCell ref="B419:D419"/>
    <mergeCell ref="B402:D402"/>
    <mergeCell ref="B423:D423"/>
    <mergeCell ref="B424:D424"/>
    <mergeCell ref="B425:D425"/>
    <mergeCell ref="B426:D426"/>
    <mergeCell ref="B427:D427"/>
    <mergeCell ref="B413:D413"/>
    <mergeCell ref="B414:D414"/>
    <mergeCell ref="B415:D415"/>
    <mergeCell ref="B416:D416"/>
    <mergeCell ref="B417:D417"/>
    <mergeCell ref="B418:D418"/>
    <mergeCell ref="B420:D420"/>
    <mergeCell ref="B421:D421"/>
    <mergeCell ref="B422:D422"/>
    <mergeCell ref="G408:H408"/>
    <mergeCell ref="E419:F419"/>
    <mergeCell ref="G427:H427"/>
    <mergeCell ref="G409:H409"/>
    <mergeCell ref="E417:F417"/>
    <mergeCell ref="E418:F418"/>
    <mergeCell ref="E420:F420"/>
    <mergeCell ref="E421:F421"/>
    <mergeCell ref="E422:F422"/>
    <mergeCell ref="E423:F423"/>
    <mergeCell ref="E424:F424"/>
    <mergeCell ref="E425:F425"/>
    <mergeCell ref="E426:F426"/>
    <mergeCell ref="E410:F410"/>
    <mergeCell ref="E411:F411"/>
    <mergeCell ref="E412:F412"/>
    <mergeCell ref="E413:F413"/>
    <mergeCell ref="E414:F414"/>
    <mergeCell ref="E415:F415"/>
    <mergeCell ref="E416:F416"/>
    <mergeCell ref="B408:D408"/>
    <mergeCell ref="B409:D409"/>
    <mergeCell ref="B410:D410"/>
    <mergeCell ref="B411:D411"/>
    <mergeCell ref="B412:D412"/>
    <mergeCell ref="B396:D396"/>
    <mergeCell ref="B397:D397"/>
    <mergeCell ref="E395:F395"/>
    <mergeCell ref="E396:F396"/>
    <mergeCell ref="B398:D398"/>
    <mergeCell ref="B399:D399"/>
    <mergeCell ref="B400:D400"/>
    <mergeCell ref="B401:D401"/>
    <mergeCell ref="B403:D403"/>
    <mergeCell ref="E397:F397"/>
    <mergeCell ref="E398:F398"/>
    <mergeCell ref="E399:F399"/>
    <mergeCell ref="E400:F400"/>
    <mergeCell ref="E401:F401"/>
    <mergeCell ref="E403:F403"/>
    <mergeCell ref="B404:D404"/>
    <mergeCell ref="B405:D405"/>
    <mergeCell ref="B406:D406"/>
    <mergeCell ref="B407:D407"/>
    <mergeCell ref="A375:E375"/>
    <mergeCell ref="A376:E376"/>
    <mergeCell ref="E394:F394"/>
    <mergeCell ref="B394:D394"/>
    <mergeCell ref="B395:D395"/>
    <mergeCell ref="G1:I1"/>
    <mergeCell ref="G2:I3"/>
    <mergeCell ref="A10:CK10"/>
    <mergeCell ref="A11:CK11"/>
    <mergeCell ref="A84:C84"/>
    <mergeCell ref="A83:C83"/>
    <mergeCell ref="A8:I8"/>
    <mergeCell ref="A9:I9"/>
    <mergeCell ref="A18:CK18"/>
    <mergeCell ref="A19:CK19"/>
    <mergeCell ref="A20:CK20"/>
    <mergeCell ref="A21:CK21"/>
    <mergeCell ref="A22:CP22"/>
    <mergeCell ref="A23:CP23"/>
    <mergeCell ref="A12:CK12"/>
    <mergeCell ref="A13:CK13"/>
    <mergeCell ref="A14:CK14"/>
    <mergeCell ref="A15:CK15"/>
    <mergeCell ref="A36:CP36"/>
    <mergeCell ref="A37:CP37"/>
    <mergeCell ref="A38:K38"/>
    <mergeCell ref="A39:CP39"/>
    <mergeCell ref="A40:CP40"/>
    <mergeCell ref="A41:CP41"/>
    <mergeCell ref="A16:CK16"/>
    <mergeCell ref="A17:CK17"/>
    <mergeCell ref="A30:CP30"/>
    <mergeCell ref="A31:CP31"/>
    <mergeCell ref="A32:CP32"/>
    <mergeCell ref="A33:CP33"/>
    <mergeCell ref="A34:CP34"/>
    <mergeCell ref="A35:CP35"/>
    <mergeCell ref="A24:CP24"/>
    <mergeCell ref="A25:CP25"/>
    <mergeCell ref="A26:CP26"/>
    <mergeCell ref="A27:CP27"/>
    <mergeCell ref="A28:CP28"/>
    <mergeCell ref="A29:CP29"/>
    <mergeCell ref="A48:CP48"/>
    <mergeCell ref="A49:CP49"/>
    <mergeCell ref="A50:CP50"/>
    <mergeCell ref="A51:CP51"/>
    <mergeCell ref="A52:CP52"/>
    <mergeCell ref="A53:CP53"/>
    <mergeCell ref="A42:CP42"/>
    <mergeCell ref="A43:CP43"/>
    <mergeCell ref="A44:CP44"/>
    <mergeCell ref="A45:CP45"/>
    <mergeCell ref="A46:CP46"/>
    <mergeCell ref="A47:CP47"/>
    <mergeCell ref="A60:D60"/>
    <mergeCell ref="AT60:BT60"/>
    <mergeCell ref="BU60:CN60"/>
    <mergeCell ref="A61:D61"/>
    <mergeCell ref="AT61:BT61"/>
    <mergeCell ref="BU61:CN61"/>
    <mergeCell ref="A54:CP54"/>
    <mergeCell ref="A55:CP55"/>
    <mergeCell ref="A56:CP56"/>
    <mergeCell ref="A57:CP57"/>
    <mergeCell ref="A58:CP58"/>
    <mergeCell ref="A59:E59"/>
    <mergeCell ref="AT59:BT59"/>
    <mergeCell ref="BU59:CN59"/>
    <mergeCell ref="AT65:BT65"/>
    <mergeCell ref="BU65:CN65"/>
    <mergeCell ref="A77:G77"/>
    <mergeCell ref="A78:A79"/>
    <mergeCell ref="B78:C78"/>
    <mergeCell ref="D78:F78"/>
    <mergeCell ref="G78:I78"/>
    <mergeCell ref="D79:E79"/>
    <mergeCell ref="A62:D62"/>
    <mergeCell ref="BO62:BT62"/>
    <mergeCell ref="CH62:CL62"/>
    <mergeCell ref="A64:D64"/>
    <mergeCell ref="AT64:BT64"/>
    <mergeCell ref="BU64:CN64"/>
    <mergeCell ref="A63:E63"/>
    <mergeCell ref="A86:C86"/>
    <mergeCell ref="D86:E86"/>
    <mergeCell ref="A87:C87"/>
    <mergeCell ref="D87:E87"/>
    <mergeCell ref="A88:C88"/>
    <mergeCell ref="D88:E88"/>
    <mergeCell ref="A80:C80"/>
    <mergeCell ref="D80:E80"/>
    <mergeCell ref="A81:C81"/>
    <mergeCell ref="D81:E81"/>
    <mergeCell ref="D82:E82"/>
    <mergeCell ref="A85:C85"/>
    <mergeCell ref="D85:E85"/>
    <mergeCell ref="A101:C101"/>
    <mergeCell ref="G101:I101"/>
    <mergeCell ref="D103:E103"/>
    <mergeCell ref="A104:C104"/>
    <mergeCell ref="D104:E104"/>
    <mergeCell ref="A105:C105"/>
    <mergeCell ref="D105:E105"/>
    <mergeCell ref="G102:I102"/>
    <mergeCell ref="A89:C89"/>
    <mergeCell ref="D89:E89"/>
    <mergeCell ref="A94:F94"/>
    <mergeCell ref="A95:F95"/>
    <mergeCell ref="A96:F96"/>
    <mergeCell ref="A97:F97"/>
    <mergeCell ref="A112:F112"/>
    <mergeCell ref="A113:F113"/>
    <mergeCell ref="A114:F114"/>
    <mergeCell ref="A115:F115"/>
    <mergeCell ref="A116:F116"/>
    <mergeCell ref="A117:F117"/>
    <mergeCell ref="A106:C106"/>
    <mergeCell ref="D106:E106"/>
    <mergeCell ref="A107:C107"/>
    <mergeCell ref="D107:E107"/>
    <mergeCell ref="A108:I108"/>
    <mergeCell ref="A110:C110"/>
    <mergeCell ref="A124:F124"/>
    <mergeCell ref="A125:F125"/>
    <mergeCell ref="A126:F126"/>
    <mergeCell ref="A129:C129"/>
    <mergeCell ref="A133:F133"/>
    <mergeCell ref="A135:F135"/>
    <mergeCell ref="A118:F118"/>
    <mergeCell ref="A119:F119"/>
    <mergeCell ref="A120:F120"/>
    <mergeCell ref="A121:F121"/>
    <mergeCell ref="A122:F122"/>
    <mergeCell ref="A123:F123"/>
    <mergeCell ref="A132:C132"/>
    <mergeCell ref="A152:C152"/>
    <mergeCell ref="A153:E153"/>
    <mergeCell ref="A154:E154"/>
    <mergeCell ref="A155:E155"/>
    <mergeCell ref="A156:D156"/>
    <mergeCell ref="A158:E158"/>
    <mergeCell ref="A157:E157"/>
    <mergeCell ref="A136:F136"/>
    <mergeCell ref="A140:F140"/>
    <mergeCell ref="A143:E143"/>
    <mergeCell ref="A145:E145"/>
    <mergeCell ref="A146:E146"/>
    <mergeCell ref="A150:F150"/>
    <mergeCell ref="A142:C142"/>
    <mergeCell ref="A144:C144"/>
    <mergeCell ref="A165:D165"/>
    <mergeCell ref="A166:D166"/>
    <mergeCell ref="A167:D167"/>
    <mergeCell ref="A169:F169"/>
    <mergeCell ref="A171:C171"/>
    <mergeCell ref="A172:E172"/>
    <mergeCell ref="A176:E176"/>
    <mergeCell ref="A159:D159"/>
    <mergeCell ref="A160:D160"/>
    <mergeCell ref="A161:D161"/>
    <mergeCell ref="A162:D162"/>
    <mergeCell ref="A163:D163"/>
    <mergeCell ref="A164:D164"/>
    <mergeCell ref="A180:D180"/>
    <mergeCell ref="A181:D181"/>
    <mergeCell ref="A182:D182"/>
    <mergeCell ref="A183:D183"/>
    <mergeCell ref="A184:D184"/>
    <mergeCell ref="A185:D185"/>
    <mergeCell ref="A173:E173"/>
    <mergeCell ref="A174:E174"/>
    <mergeCell ref="A175:D175"/>
    <mergeCell ref="A177:E177"/>
    <mergeCell ref="A178:D178"/>
    <mergeCell ref="A179:D179"/>
    <mergeCell ref="A200:C200"/>
    <mergeCell ref="A201:C201"/>
    <mergeCell ref="A202:C202"/>
    <mergeCell ref="A203:C203"/>
    <mergeCell ref="A206:C206"/>
    <mergeCell ref="A208:F208"/>
    <mergeCell ref="A187:F187"/>
    <mergeCell ref="A195:F195"/>
    <mergeCell ref="A196:C196"/>
    <mergeCell ref="A197:C197"/>
    <mergeCell ref="A198:C198"/>
    <mergeCell ref="A199:C199"/>
    <mergeCell ref="A205:C205"/>
    <mergeCell ref="A204:C204"/>
    <mergeCell ref="A223:C223"/>
    <mergeCell ref="D223:E223"/>
    <mergeCell ref="A224:C224"/>
    <mergeCell ref="D224:E224"/>
    <mergeCell ref="A225:C225"/>
    <mergeCell ref="D225:E225"/>
    <mergeCell ref="A214:F214"/>
    <mergeCell ref="A220:F220"/>
    <mergeCell ref="A221:A222"/>
    <mergeCell ref="B221:C221"/>
    <mergeCell ref="D221:E221"/>
    <mergeCell ref="D222:E222"/>
    <mergeCell ref="A231:F231"/>
    <mergeCell ref="A236:F236"/>
    <mergeCell ref="A237:F237"/>
    <mergeCell ref="A242:G242"/>
    <mergeCell ref="A243:F243"/>
    <mergeCell ref="A250:G250"/>
    <mergeCell ref="A226:C226"/>
    <mergeCell ref="D226:E226"/>
    <mergeCell ref="A227:C227"/>
    <mergeCell ref="A228:C228"/>
    <mergeCell ref="D228:E228"/>
    <mergeCell ref="A230:F230"/>
    <mergeCell ref="C332:D332"/>
    <mergeCell ref="A330:B330"/>
    <mergeCell ref="A331:B331"/>
    <mergeCell ref="A332:B332"/>
    <mergeCell ref="E329:F329"/>
    <mergeCell ref="E330:F330"/>
    <mergeCell ref="E331:F331"/>
    <mergeCell ref="E332:F332"/>
    <mergeCell ref="A251:F251"/>
    <mergeCell ref="A256:F256"/>
    <mergeCell ref="A258:F258"/>
    <mergeCell ref="A259:F259"/>
    <mergeCell ref="A260:F260"/>
    <mergeCell ref="A261:F261"/>
    <mergeCell ref="C329:D329"/>
    <mergeCell ref="A262:F262"/>
    <mergeCell ref="A263:F263"/>
    <mergeCell ref="A264:I264"/>
    <mergeCell ref="A319:D319"/>
    <mergeCell ref="A322:E322"/>
    <mergeCell ref="A328:I328"/>
    <mergeCell ref="A329:B329"/>
    <mergeCell ref="C330:D330"/>
    <mergeCell ref="C331:D331"/>
    <mergeCell ref="A339:F339"/>
    <mergeCell ref="A341:I341"/>
    <mergeCell ref="A342:I342"/>
    <mergeCell ref="A343:I344"/>
    <mergeCell ref="A345:F345"/>
    <mergeCell ref="A346:F346"/>
    <mergeCell ref="A348:E348"/>
    <mergeCell ref="A349:I349"/>
    <mergeCell ref="A334:G334"/>
    <mergeCell ref="A335:I335"/>
    <mergeCell ref="A337:F337"/>
    <mergeCell ref="A338:F338"/>
    <mergeCell ref="A371:E371"/>
    <mergeCell ref="A372:E372"/>
    <mergeCell ref="A360:F360"/>
    <mergeCell ref="A361:F361"/>
    <mergeCell ref="A362:F362"/>
    <mergeCell ref="A363:E363"/>
    <mergeCell ref="A365:E365"/>
    <mergeCell ref="A366:E366"/>
    <mergeCell ref="A350:I350"/>
    <mergeCell ref="A351:I351"/>
    <mergeCell ref="A353:F353"/>
    <mergeCell ref="A354:F354"/>
    <mergeCell ref="A357:I357"/>
    <mergeCell ref="A359:I359"/>
    <mergeCell ref="A364:B364"/>
    <mergeCell ref="F431:I431"/>
    <mergeCell ref="G432:H432"/>
    <mergeCell ref="G434:H434"/>
    <mergeCell ref="A389:I389"/>
    <mergeCell ref="A390:E390"/>
    <mergeCell ref="A391:I391"/>
    <mergeCell ref="A392:I392"/>
    <mergeCell ref="A393:I393"/>
    <mergeCell ref="A358:E358"/>
    <mergeCell ref="A382:E382"/>
    <mergeCell ref="A383:E383"/>
    <mergeCell ref="A385:I385"/>
    <mergeCell ref="A386:F386"/>
    <mergeCell ref="A387:I387"/>
    <mergeCell ref="A388:E388"/>
    <mergeCell ref="A373:E373"/>
    <mergeCell ref="A374:E374"/>
    <mergeCell ref="A377:E377"/>
    <mergeCell ref="A379:E379"/>
    <mergeCell ref="A380:E380"/>
    <mergeCell ref="A381:E381"/>
    <mergeCell ref="A367:E367"/>
    <mergeCell ref="A368:I368"/>
    <mergeCell ref="A370:E370"/>
  </mergeCells>
  <pageMargins left="0.16" right="0.39" top="0.5" bottom="0.16" header="0.28999999999999998" footer="0.3"/>
  <pageSetup orientation="portrait" verticalDpi="0" r:id="rId1"/>
</worksheet>
</file>

<file path=xl/worksheets/sheet6.xml><?xml version="1.0" encoding="utf-8"?>
<worksheet xmlns="http://schemas.openxmlformats.org/spreadsheetml/2006/main" xmlns:r="http://schemas.openxmlformats.org/officeDocument/2006/relationships">
  <dimension ref="A1:K23"/>
  <sheetViews>
    <sheetView workbookViewId="0">
      <selection activeCell="E39" sqref="E39"/>
    </sheetView>
  </sheetViews>
  <sheetFormatPr defaultRowHeight="15"/>
  <cols>
    <col min="1" max="1" width="4" style="285" customWidth="1"/>
    <col min="2" max="2" width="34.85546875" style="285" customWidth="1"/>
    <col min="3" max="3" width="10" style="285" bestFit="1" customWidth="1"/>
    <col min="4" max="5" width="16.5703125" style="285" customWidth="1"/>
    <col min="6" max="6" width="15.5703125" style="285" customWidth="1"/>
    <col min="7" max="7" width="15.42578125" style="285" customWidth="1"/>
    <col min="8" max="8" width="13.140625" style="285" customWidth="1"/>
    <col min="9" max="9" width="9.140625" style="285"/>
    <col min="10" max="10" width="18" style="285" customWidth="1"/>
    <col min="11" max="11" width="15.28515625" style="285" bestFit="1" customWidth="1"/>
    <col min="12" max="16384" width="9.140625" style="285"/>
  </cols>
  <sheetData>
    <row r="1" spans="1:10">
      <c r="A1" s="283" t="s">
        <v>973</v>
      </c>
      <c r="B1" s="284"/>
      <c r="C1" s="284"/>
      <c r="D1" s="284"/>
      <c r="E1" s="284"/>
      <c r="F1" s="284"/>
      <c r="G1" s="284"/>
      <c r="H1" s="284"/>
      <c r="I1" s="284"/>
    </row>
    <row r="2" spans="1:10">
      <c r="A2" s="286"/>
      <c r="B2" s="284"/>
      <c r="C2" s="284"/>
      <c r="D2" s="284"/>
      <c r="E2" s="284"/>
      <c r="F2" s="284"/>
      <c r="G2" s="284"/>
      <c r="H2" s="284"/>
      <c r="I2" s="284"/>
    </row>
    <row r="3" spans="1:10">
      <c r="A3" s="660" t="s">
        <v>57</v>
      </c>
      <c r="B3" s="660" t="s">
        <v>391</v>
      </c>
      <c r="C3" s="660" t="s">
        <v>974</v>
      </c>
      <c r="D3" s="660"/>
      <c r="E3" s="660"/>
      <c r="F3" s="660"/>
      <c r="G3" s="660" t="s">
        <v>1067</v>
      </c>
      <c r="H3" s="660" t="s">
        <v>975</v>
      </c>
      <c r="I3" s="284"/>
    </row>
    <row r="4" spans="1:10" ht="38.25">
      <c r="A4" s="660"/>
      <c r="B4" s="660"/>
      <c r="C4" s="287" t="s">
        <v>392</v>
      </c>
      <c r="D4" s="287" t="s">
        <v>393</v>
      </c>
      <c r="E4" s="287" t="s">
        <v>976</v>
      </c>
      <c r="F4" s="287" t="s">
        <v>977</v>
      </c>
      <c r="G4" s="660"/>
      <c r="H4" s="660"/>
      <c r="I4" s="284"/>
    </row>
    <row r="5" spans="1:10" ht="26.25">
      <c r="A5" s="288" t="s">
        <v>388</v>
      </c>
      <c r="B5" s="289" t="s">
        <v>978</v>
      </c>
      <c r="C5" s="290">
        <f>C6+C11</f>
        <v>2114885</v>
      </c>
      <c r="D5" s="290">
        <f t="shared" ref="D5:F5" si="0">D6+D11</f>
        <v>28060561260</v>
      </c>
      <c r="E5" s="290">
        <f>E6+E11</f>
        <v>21299211500</v>
      </c>
      <c r="F5" s="290">
        <f t="shared" si="0"/>
        <v>-6761349760</v>
      </c>
      <c r="G5" s="290">
        <f>G6+G11</f>
        <v>-7049644760</v>
      </c>
      <c r="H5" s="290">
        <f>H6+H11</f>
        <v>288295000</v>
      </c>
      <c r="I5" s="284"/>
    </row>
    <row r="6" spans="1:10">
      <c r="A6" s="330" t="s">
        <v>1047</v>
      </c>
      <c r="B6" s="291" t="s">
        <v>979</v>
      </c>
      <c r="C6" s="290">
        <f t="shared" ref="C6:H6" si="1">C7+C8+C9+C10</f>
        <v>160885</v>
      </c>
      <c r="D6" s="290">
        <f t="shared" si="1"/>
        <v>8628561260</v>
      </c>
      <c r="E6" s="290">
        <f t="shared" si="1"/>
        <v>1867211500</v>
      </c>
      <c r="F6" s="290">
        <f>F7+F8+F9+F10</f>
        <v>-6761349760</v>
      </c>
      <c r="G6" s="290">
        <f>G7+G8+G9+G10</f>
        <v>-7049644760</v>
      </c>
      <c r="H6" s="290">
        <f t="shared" si="1"/>
        <v>288295000</v>
      </c>
      <c r="I6" s="284"/>
    </row>
    <row r="7" spans="1:10" ht="31.5" customHeight="1">
      <c r="A7" s="292"/>
      <c r="B7" s="293" t="s">
        <v>980</v>
      </c>
      <c r="C7" s="294">
        <v>115000</v>
      </c>
      <c r="D7" s="295">
        <v>8050000000</v>
      </c>
      <c r="E7" s="296">
        <v>1679000000</v>
      </c>
      <c r="F7" s="296">
        <f>(E7-D7)</f>
        <v>-6371000000</v>
      </c>
      <c r="G7" s="296">
        <v>-6647000000</v>
      </c>
      <c r="H7" s="296">
        <f>F7-G7</f>
        <v>276000000</v>
      </c>
      <c r="I7" s="284"/>
    </row>
    <row r="8" spans="1:10">
      <c r="A8" s="292"/>
      <c r="B8" s="293" t="s">
        <v>981</v>
      </c>
      <c r="C8" s="294">
        <v>35000</v>
      </c>
      <c r="D8" s="297">
        <v>350000000</v>
      </c>
      <c r="E8" s="296">
        <v>161000000</v>
      </c>
      <c r="F8" s="296">
        <f>(E8-D8)</f>
        <v>-189000000</v>
      </c>
      <c r="G8" s="298">
        <v>-210000000</v>
      </c>
      <c r="H8" s="298">
        <f>F8-G8</f>
        <v>21000000</v>
      </c>
      <c r="I8" s="284"/>
    </row>
    <row r="9" spans="1:10">
      <c r="A9" s="292"/>
      <c r="B9" s="293" t="s">
        <v>982</v>
      </c>
      <c r="C9" s="294">
        <v>10880</v>
      </c>
      <c r="D9" s="297">
        <v>228480000</v>
      </c>
      <c r="E9" s="296">
        <v>27200000</v>
      </c>
      <c r="F9" s="296">
        <f>(E9-D9)</f>
        <v>-201280000</v>
      </c>
      <c r="G9" s="298">
        <v>-192576000</v>
      </c>
      <c r="H9" s="298">
        <f>F9-G9</f>
        <v>-8704000</v>
      </c>
      <c r="I9" s="284"/>
    </row>
    <row r="10" spans="1:10" ht="26.25">
      <c r="A10" s="292"/>
      <c r="B10" s="299" t="s">
        <v>983</v>
      </c>
      <c r="C10" s="294">
        <v>5</v>
      </c>
      <c r="D10" s="297">
        <v>81260</v>
      </c>
      <c r="E10" s="296">
        <v>11500</v>
      </c>
      <c r="F10" s="296">
        <f>(E10-D10)</f>
        <v>-69760</v>
      </c>
      <c r="G10" s="298">
        <v>-68760</v>
      </c>
      <c r="H10" s="298">
        <f>F10-G10</f>
        <v>-1000</v>
      </c>
      <c r="I10" s="284"/>
      <c r="J10" s="482"/>
    </row>
    <row r="11" spans="1:10">
      <c r="A11" s="330" t="s">
        <v>1048</v>
      </c>
      <c r="B11" s="291" t="s">
        <v>984</v>
      </c>
      <c r="C11" s="300">
        <f t="shared" ref="C11:H11" si="2">C12+C13+C14</f>
        <v>1954000</v>
      </c>
      <c r="D11" s="300">
        <f t="shared" si="2"/>
        <v>19432000000</v>
      </c>
      <c r="E11" s="300">
        <f>E12+E13+E14</f>
        <v>19432000000</v>
      </c>
      <c r="F11" s="300">
        <f t="shared" si="2"/>
        <v>0</v>
      </c>
      <c r="G11" s="300">
        <f t="shared" si="2"/>
        <v>0</v>
      </c>
      <c r="H11" s="300">
        <f t="shared" si="2"/>
        <v>0</v>
      </c>
      <c r="I11" s="284"/>
    </row>
    <row r="12" spans="1:10" ht="26.25">
      <c r="A12" s="292"/>
      <c r="B12" s="299" t="s">
        <v>874</v>
      </c>
      <c r="C12" s="294">
        <v>1150000</v>
      </c>
      <c r="D12" s="301">
        <v>11500000000</v>
      </c>
      <c r="E12" s="296">
        <f>D12</f>
        <v>11500000000</v>
      </c>
      <c r="F12" s="296">
        <f>(E12-D12)</f>
        <v>0</v>
      </c>
      <c r="G12" s="296">
        <v>0</v>
      </c>
      <c r="H12" s="296">
        <f>F12-G12</f>
        <v>0</v>
      </c>
      <c r="I12" s="284"/>
    </row>
    <row r="13" spans="1:10">
      <c r="A13" s="292"/>
      <c r="B13" s="293" t="s">
        <v>876</v>
      </c>
      <c r="C13" s="294">
        <v>750000</v>
      </c>
      <c r="D13" s="297">
        <v>7500000000</v>
      </c>
      <c r="E13" s="296">
        <f>D13</f>
        <v>7500000000</v>
      </c>
      <c r="F13" s="296">
        <f>(E13-D13)</f>
        <v>0</v>
      </c>
      <c r="G13" s="298">
        <v>0</v>
      </c>
      <c r="H13" s="298">
        <f>F13-G13</f>
        <v>0</v>
      </c>
      <c r="I13" s="284"/>
    </row>
    <row r="14" spans="1:10">
      <c r="A14" s="302"/>
      <c r="B14" s="293" t="s">
        <v>985</v>
      </c>
      <c r="C14" s="294">
        <v>54000</v>
      </c>
      <c r="D14" s="295">
        <v>432000000</v>
      </c>
      <c r="E14" s="296">
        <f>D14</f>
        <v>432000000</v>
      </c>
      <c r="F14" s="296">
        <f>(E14-D14)</f>
        <v>0</v>
      </c>
      <c r="G14" s="296">
        <v>0</v>
      </c>
      <c r="H14" s="296">
        <f>F14-G14</f>
        <v>0</v>
      </c>
      <c r="I14" s="284"/>
    </row>
    <row r="15" spans="1:10" ht="26.25">
      <c r="A15" s="303" t="s">
        <v>390</v>
      </c>
      <c r="B15" s="304" t="s">
        <v>986</v>
      </c>
      <c r="C15" s="294"/>
      <c r="D15" s="290">
        <f>D16+D17</f>
        <v>103983250000</v>
      </c>
      <c r="E15" s="290">
        <f>E16+E17</f>
        <v>103983250000</v>
      </c>
      <c r="F15" s="290">
        <f>F16+F17</f>
        <v>0</v>
      </c>
      <c r="G15" s="290">
        <f>G16+G17</f>
        <v>0</v>
      </c>
      <c r="H15" s="290">
        <f>H16+H17</f>
        <v>0</v>
      </c>
      <c r="I15" s="284"/>
    </row>
    <row r="16" spans="1:10">
      <c r="A16" s="661"/>
      <c r="B16" s="293" t="s">
        <v>987</v>
      </c>
      <c r="C16" s="294"/>
      <c r="D16" s="296">
        <v>78983250000</v>
      </c>
      <c r="E16" s="296">
        <v>78983250000</v>
      </c>
      <c r="F16" s="296">
        <f>(E16-D16)</f>
        <v>0</v>
      </c>
      <c r="G16" s="296">
        <v>0</v>
      </c>
      <c r="H16" s="298">
        <f>F16-G16</f>
        <v>0</v>
      </c>
      <c r="I16" s="284"/>
    </row>
    <row r="17" spans="1:11">
      <c r="A17" s="662"/>
      <c r="B17" s="293" t="s">
        <v>988</v>
      </c>
      <c r="C17" s="294">
        <v>250000</v>
      </c>
      <c r="D17" s="296">
        <f>C17*100000</f>
        <v>25000000000</v>
      </c>
      <c r="E17" s="296">
        <f>D17</f>
        <v>25000000000</v>
      </c>
      <c r="F17" s="296">
        <f>(E17-D17)</f>
        <v>0</v>
      </c>
      <c r="G17" s="296">
        <v>0</v>
      </c>
      <c r="H17" s="298">
        <f>F17-G17</f>
        <v>0</v>
      </c>
      <c r="I17" s="284"/>
    </row>
    <row r="18" spans="1:11">
      <c r="A18" s="288" t="s">
        <v>989</v>
      </c>
      <c r="B18" s="306" t="s">
        <v>990</v>
      </c>
      <c r="C18" s="305"/>
      <c r="D18" s="305"/>
      <c r="E18" s="305"/>
      <c r="F18" s="305"/>
      <c r="G18" s="305"/>
      <c r="H18" s="305"/>
      <c r="I18" s="284"/>
    </row>
    <row r="19" spans="1:11">
      <c r="A19" s="307"/>
      <c r="B19" s="308" t="s">
        <v>882</v>
      </c>
      <c r="C19" s="290">
        <f t="shared" ref="C19:H19" si="3">SUM(C20:C22)</f>
        <v>0</v>
      </c>
      <c r="D19" s="290">
        <f t="shared" si="3"/>
        <v>28213672747</v>
      </c>
      <c r="E19" s="290">
        <f>SUM(E20:E22)</f>
        <v>12668266777</v>
      </c>
      <c r="F19" s="290">
        <f t="shared" si="3"/>
        <v>-7772702985</v>
      </c>
      <c r="G19" s="290">
        <f>SUM(G20:G22)</f>
        <v>-7772702985</v>
      </c>
      <c r="H19" s="290">
        <f t="shared" si="3"/>
        <v>0</v>
      </c>
      <c r="I19" s="284"/>
    </row>
    <row r="20" spans="1:11">
      <c r="A20" s="309"/>
      <c r="B20" s="310" t="s">
        <v>696</v>
      </c>
      <c r="C20" s="296"/>
      <c r="D20" s="298">
        <f>TM!D105</f>
        <v>24242089116</v>
      </c>
      <c r="E20" s="298">
        <f>D20+F20*2</f>
        <v>8696683146</v>
      </c>
      <c r="F20" s="296">
        <f>-7772702985</f>
        <v>-7772702985</v>
      </c>
      <c r="G20" s="296">
        <f>F20</f>
        <v>-7772702985</v>
      </c>
      <c r="H20" s="298">
        <f>F20-G20</f>
        <v>0</v>
      </c>
      <c r="I20" s="284"/>
      <c r="J20" s="481"/>
      <c r="K20" s="482"/>
    </row>
    <row r="21" spans="1:11" ht="24">
      <c r="A21" s="309"/>
      <c r="B21" s="310" t="s">
        <v>697</v>
      </c>
      <c r="C21" s="296"/>
      <c r="D21" s="298">
        <f>TM!D106</f>
        <v>3971583631</v>
      </c>
      <c r="E21" s="298">
        <f>D21</f>
        <v>3971583631</v>
      </c>
      <c r="F21" s="296"/>
      <c r="G21" s="296"/>
      <c r="H21" s="298">
        <v>0</v>
      </c>
      <c r="I21" s="284"/>
    </row>
    <row r="22" spans="1:11">
      <c r="A22" s="302"/>
      <c r="B22" s="331" t="s">
        <v>991</v>
      </c>
      <c r="C22" s="296"/>
      <c r="D22" s="296">
        <v>0</v>
      </c>
      <c r="E22" s="296">
        <v>0</v>
      </c>
      <c r="F22" s="296">
        <f>(E22-D22)</f>
        <v>0</v>
      </c>
      <c r="G22" s="296">
        <f>[2]TSTC!E25-[2]TSTC!D25</f>
        <v>0</v>
      </c>
      <c r="H22" s="298">
        <f>F22-G22</f>
        <v>0</v>
      </c>
      <c r="I22" s="284"/>
    </row>
    <row r="23" spans="1:11">
      <c r="A23" s="311"/>
      <c r="B23" s="312"/>
      <c r="C23" s="313"/>
      <c r="D23" s="313">
        <f>D19+D15+D5</f>
        <v>160257484007</v>
      </c>
      <c r="E23" s="313">
        <f>E19+E15+E5</f>
        <v>137950728277</v>
      </c>
      <c r="F23" s="313">
        <f>F19+F15+F5</f>
        <v>-14534052745</v>
      </c>
      <c r="G23" s="313">
        <f>G19+G15+G5</f>
        <v>-14822347745</v>
      </c>
      <c r="H23" s="313">
        <f>H19+H15+H5</f>
        <v>288295000</v>
      </c>
      <c r="I23" s="284"/>
    </row>
  </sheetData>
  <mergeCells count="6">
    <mergeCell ref="H3:H4"/>
    <mergeCell ref="A16:A17"/>
    <mergeCell ref="A3:A4"/>
    <mergeCell ref="B3:B4"/>
    <mergeCell ref="C3:F3"/>
    <mergeCell ref="G3:G4"/>
  </mergeCells>
  <pageMargins left="0.7" right="0.7" top="0.75" bottom="0.75" header="0.3" footer="0.3"/>
  <pageSetup scale="95" orientation="landscape" verticalDpi="0" r:id="rId1"/>
</worksheet>
</file>

<file path=xl/worksheets/sheet7.xml><?xml version="1.0" encoding="utf-8"?>
<worksheet xmlns="http://schemas.openxmlformats.org/spreadsheetml/2006/main" xmlns:r="http://schemas.openxmlformats.org/officeDocument/2006/relationships">
  <dimension ref="A1:E82"/>
  <sheetViews>
    <sheetView workbookViewId="0">
      <selection activeCell="H20" sqref="H20"/>
    </sheetView>
  </sheetViews>
  <sheetFormatPr defaultRowHeight="12.75"/>
  <cols>
    <col min="1" max="1" width="56.85546875" style="45" customWidth="1"/>
    <col min="2" max="2" width="9.140625" style="63"/>
    <col min="3" max="3" width="9.140625" style="37" customWidth="1"/>
    <col min="4" max="4" width="18.28515625" style="37" customWidth="1"/>
    <col min="5" max="5" width="19.28515625" style="37" customWidth="1"/>
    <col min="6" max="16384" width="9.140625" style="37"/>
  </cols>
  <sheetData>
    <row r="1" spans="1:5" ht="27.75" customHeight="1">
      <c r="A1" s="663" t="s">
        <v>59</v>
      </c>
      <c r="B1" s="663"/>
      <c r="C1" s="663"/>
      <c r="D1" s="663"/>
      <c r="E1" s="663"/>
    </row>
    <row r="2" spans="1:5" s="20" customFormat="1" ht="33" customHeight="1">
      <c r="A2" s="53" t="s">
        <v>196</v>
      </c>
      <c r="B2" s="61" t="s">
        <v>6</v>
      </c>
      <c r="C2" s="53" t="s">
        <v>8</v>
      </c>
      <c r="D2" s="39" t="s">
        <v>378</v>
      </c>
      <c r="E2" s="39" t="s">
        <v>379</v>
      </c>
    </row>
    <row r="3" spans="1:5">
      <c r="A3" s="40" t="s">
        <v>27</v>
      </c>
      <c r="B3" s="55"/>
      <c r="C3" s="41"/>
      <c r="E3" s="42"/>
    </row>
    <row r="4" spans="1:5">
      <c r="A4" s="43" t="s">
        <v>127</v>
      </c>
      <c r="B4" s="55" t="s">
        <v>9</v>
      </c>
      <c r="C4" s="41"/>
      <c r="D4" s="42"/>
      <c r="E4" s="42"/>
    </row>
    <row r="5" spans="1:5">
      <c r="A5" s="43" t="s">
        <v>128</v>
      </c>
      <c r="B5" s="55" t="s">
        <v>13</v>
      </c>
      <c r="C5" s="41"/>
      <c r="D5" s="42"/>
      <c r="E5" s="42"/>
    </row>
    <row r="6" spans="1:5">
      <c r="A6" s="43" t="s">
        <v>28</v>
      </c>
      <c r="B6" s="62" t="s">
        <v>61</v>
      </c>
      <c r="C6" s="41"/>
      <c r="D6" s="42"/>
      <c r="E6" s="42"/>
    </row>
    <row r="7" spans="1:5">
      <c r="A7" s="43" t="s">
        <v>129</v>
      </c>
      <c r="B7" s="62" t="s">
        <v>62</v>
      </c>
      <c r="C7" s="41"/>
      <c r="D7" s="42"/>
      <c r="E7" s="42"/>
    </row>
    <row r="8" spans="1:5">
      <c r="A8" s="43" t="s">
        <v>130</v>
      </c>
      <c r="B8" s="62" t="s">
        <v>29</v>
      </c>
      <c r="C8" s="41"/>
      <c r="D8" s="42"/>
      <c r="E8" s="42"/>
    </row>
    <row r="9" spans="1:5">
      <c r="A9" s="43" t="s">
        <v>131</v>
      </c>
      <c r="B9" s="62" t="s">
        <v>30</v>
      </c>
      <c r="C9" s="41"/>
      <c r="D9" s="42"/>
      <c r="E9" s="42"/>
    </row>
    <row r="10" spans="1:5">
      <c r="A10" s="43" t="s">
        <v>132</v>
      </c>
      <c r="B10" s="62" t="s">
        <v>31</v>
      </c>
      <c r="C10" s="41"/>
      <c r="D10" s="42"/>
      <c r="E10" s="42"/>
    </row>
    <row r="11" spans="1:5">
      <c r="A11" s="43" t="s">
        <v>133</v>
      </c>
      <c r="B11" s="62" t="s">
        <v>32</v>
      </c>
      <c r="C11" s="41"/>
      <c r="D11" s="42"/>
      <c r="E11" s="42"/>
    </row>
    <row r="12" spans="1:5" ht="25.5">
      <c r="A12" s="43" t="s">
        <v>134</v>
      </c>
      <c r="B12" s="62" t="s">
        <v>33</v>
      </c>
      <c r="C12" s="41"/>
      <c r="D12" s="42"/>
      <c r="E12" s="42"/>
    </row>
    <row r="13" spans="1:5">
      <c r="A13" s="43" t="s">
        <v>135</v>
      </c>
      <c r="B13" s="62" t="s">
        <v>14</v>
      </c>
      <c r="C13" s="41"/>
      <c r="D13" s="42"/>
      <c r="E13" s="42"/>
    </row>
    <row r="14" spans="1:5">
      <c r="A14" s="43" t="s">
        <v>136</v>
      </c>
      <c r="B14" s="62" t="s">
        <v>15</v>
      </c>
      <c r="C14" s="41"/>
      <c r="D14" s="42"/>
      <c r="E14" s="42"/>
    </row>
    <row r="15" spans="1:5" ht="13.5">
      <c r="A15" s="56" t="s">
        <v>38</v>
      </c>
      <c r="B15" s="55" t="s">
        <v>16</v>
      </c>
      <c r="C15" s="41"/>
      <c r="D15" s="42"/>
      <c r="E15" s="42"/>
    </row>
    <row r="16" spans="1:5">
      <c r="A16" s="40" t="s">
        <v>39</v>
      </c>
      <c r="B16" s="55"/>
      <c r="C16" s="41"/>
      <c r="D16" s="42"/>
      <c r="E16" s="42"/>
    </row>
    <row r="17" spans="1:5">
      <c r="A17" s="43" t="s">
        <v>137</v>
      </c>
      <c r="B17" s="55" t="s">
        <v>40</v>
      </c>
      <c r="C17" s="41"/>
      <c r="D17" s="42"/>
      <c r="E17" s="42"/>
    </row>
    <row r="18" spans="1:5">
      <c r="A18" s="43" t="s">
        <v>138</v>
      </c>
      <c r="B18" s="55" t="s">
        <v>41</v>
      </c>
      <c r="C18" s="41"/>
      <c r="D18" s="42"/>
      <c r="E18" s="42"/>
    </row>
    <row r="19" spans="1:5" ht="25.5">
      <c r="A19" s="43" t="s">
        <v>139</v>
      </c>
      <c r="B19" s="55" t="s">
        <v>42</v>
      </c>
      <c r="C19" s="41"/>
      <c r="D19" s="42"/>
      <c r="E19" s="42"/>
    </row>
    <row r="20" spans="1:5" ht="25.5">
      <c r="A20" s="43" t="s">
        <v>140</v>
      </c>
      <c r="B20" s="55" t="s">
        <v>43</v>
      </c>
      <c r="C20" s="41"/>
      <c r="D20" s="42"/>
      <c r="E20" s="42"/>
    </row>
    <row r="21" spans="1:5">
      <c r="A21" s="43" t="s">
        <v>141</v>
      </c>
      <c r="B21" s="55" t="s">
        <v>17</v>
      </c>
      <c r="C21" s="41"/>
      <c r="D21" s="42"/>
      <c r="E21" s="42"/>
    </row>
    <row r="22" spans="1:5" ht="13.5">
      <c r="A22" s="56" t="s">
        <v>46</v>
      </c>
      <c r="B22" s="55" t="s">
        <v>18</v>
      </c>
      <c r="C22" s="41"/>
      <c r="D22" s="42"/>
      <c r="E22" s="42"/>
    </row>
    <row r="23" spans="1:5">
      <c r="A23" s="40" t="s">
        <v>47</v>
      </c>
      <c r="B23" s="55"/>
      <c r="C23" s="41"/>
      <c r="D23" s="42"/>
      <c r="E23" s="42"/>
    </row>
    <row r="24" spans="1:5">
      <c r="A24" s="43" t="s">
        <v>48</v>
      </c>
      <c r="B24" s="55" t="s">
        <v>19</v>
      </c>
      <c r="C24" s="41"/>
      <c r="D24" s="42"/>
      <c r="E24" s="42"/>
    </row>
    <row r="25" spans="1:5">
      <c r="A25" s="43" t="s">
        <v>142</v>
      </c>
      <c r="B25" s="55" t="s">
        <v>20</v>
      </c>
      <c r="C25" s="41"/>
      <c r="D25" s="42"/>
      <c r="E25" s="42"/>
    </row>
    <row r="26" spans="1:5">
      <c r="A26" s="43" t="s">
        <v>143</v>
      </c>
      <c r="B26" s="55" t="s">
        <v>49</v>
      </c>
      <c r="C26" s="41"/>
      <c r="D26" s="42"/>
      <c r="E26" s="42"/>
    </row>
    <row r="27" spans="1:5">
      <c r="A27" s="44" t="s">
        <v>144</v>
      </c>
      <c r="B27" s="62" t="s">
        <v>145</v>
      </c>
      <c r="C27" s="41"/>
      <c r="D27" s="42"/>
      <c r="E27" s="42"/>
    </row>
    <row r="28" spans="1:5">
      <c r="A28" s="44" t="s">
        <v>146</v>
      </c>
      <c r="B28" s="62" t="s">
        <v>147</v>
      </c>
      <c r="C28" s="41"/>
      <c r="D28" s="42"/>
      <c r="E28" s="42"/>
    </row>
    <row r="29" spans="1:5">
      <c r="A29" s="43" t="s">
        <v>148</v>
      </c>
      <c r="B29" s="62" t="s">
        <v>50</v>
      </c>
      <c r="C29" s="41"/>
      <c r="D29" s="42"/>
      <c r="E29" s="42"/>
    </row>
    <row r="30" spans="1:5">
      <c r="A30" s="44" t="s">
        <v>149</v>
      </c>
      <c r="B30" s="62" t="s">
        <v>51</v>
      </c>
      <c r="C30" s="41"/>
      <c r="D30" s="42"/>
      <c r="E30" s="42"/>
    </row>
    <row r="31" spans="1:5">
      <c r="A31" s="44" t="s">
        <v>150</v>
      </c>
      <c r="B31" s="62" t="s">
        <v>53</v>
      </c>
      <c r="C31" s="41"/>
      <c r="D31" s="42"/>
      <c r="E31" s="42"/>
    </row>
    <row r="32" spans="1:5">
      <c r="A32" s="44" t="s">
        <v>151</v>
      </c>
      <c r="B32" s="62" t="s">
        <v>152</v>
      </c>
      <c r="C32" s="41"/>
      <c r="D32" s="42"/>
      <c r="E32" s="42"/>
    </row>
    <row r="33" spans="1:5">
      <c r="A33" s="43" t="s">
        <v>153</v>
      </c>
      <c r="B33" s="62" t="s">
        <v>154</v>
      </c>
      <c r="C33" s="41"/>
      <c r="D33" s="42"/>
      <c r="E33" s="42"/>
    </row>
    <row r="34" spans="1:5">
      <c r="A34" s="43" t="s">
        <v>52</v>
      </c>
      <c r="B34" s="62" t="s">
        <v>155</v>
      </c>
      <c r="C34" s="41"/>
      <c r="D34" s="42"/>
      <c r="E34" s="42"/>
    </row>
    <row r="35" spans="1:5" ht="13.5">
      <c r="A35" s="56" t="s">
        <v>54</v>
      </c>
      <c r="B35" s="55" t="s">
        <v>21</v>
      </c>
      <c r="C35" s="41"/>
      <c r="D35" s="42"/>
      <c r="E35" s="42"/>
    </row>
    <row r="36" spans="1:5">
      <c r="A36" s="40" t="s">
        <v>156</v>
      </c>
      <c r="B36" s="55" t="s">
        <v>22</v>
      </c>
      <c r="C36" s="41"/>
      <c r="D36" s="42"/>
      <c r="E36" s="42"/>
    </row>
    <row r="37" spans="1:5">
      <c r="A37" s="40" t="s">
        <v>157</v>
      </c>
      <c r="B37" s="55" t="s">
        <v>25</v>
      </c>
      <c r="C37" s="41"/>
      <c r="D37" s="42"/>
      <c r="E37" s="42"/>
    </row>
    <row r="38" spans="1:5">
      <c r="A38" s="43" t="s">
        <v>158</v>
      </c>
      <c r="B38" s="62" t="s">
        <v>56</v>
      </c>
      <c r="C38" s="41"/>
      <c r="D38" s="42"/>
      <c r="E38" s="42"/>
    </row>
    <row r="39" spans="1:5">
      <c r="A39" s="57" t="s">
        <v>159</v>
      </c>
      <c r="B39" s="62" t="s">
        <v>74</v>
      </c>
      <c r="C39" s="41"/>
      <c r="D39" s="42"/>
      <c r="E39" s="42"/>
    </row>
    <row r="40" spans="1:5">
      <c r="A40" s="43" t="s">
        <v>160</v>
      </c>
      <c r="B40" s="62" t="s">
        <v>161</v>
      </c>
      <c r="C40" s="41"/>
      <c r="D40" s="42"/>
      <c r="E40" s="42"/>
    </row>
    <row r="41" spans="1:5">
      <c r="A41" s="43" t="s">
        <v>55</v>
      </c>
      <c r="B41" s="62" t="s">
        <v>162</v>
      </c>
      <c r="C41" s="41"/>
      <c r="D41" s="42"/>
      <c r="E41" s="42"/>
    </row>
    <row r="42" spans="1:5">
      <c r="A42" s="40" t="s">
        <v>163</v>
      </c>
      <c r="B42" s="62" t="s">
        <v>26</v>
      </c>
      <c r="C42" s="41"/>
      <c r="D42" s="42"/>
      <c r="E42" s="42"/>
    </row>
    <row r="43" spans="1:5">
      <c r="A43" s="43" t="s">
        <v>164</v>
      </c>
      <c r="B43" s="62" t="s">
        <v>75</v>
      </c>
      <c r="C43" s="41"/>
      <c r="D43" s="42"/>
      <c r="E43" s="42"/>
    </row>
    <row r="44" spans="1:5">
      <c r="A44" s="57" t="s">
        <v>159</v>
      </c>
      <c r="B44" s="55" t="s">
        <v>76</v>
      </c>
      <c r="C44" s="41"/>
      <c r="D44" s="42"/>
      <c r="E44" s="42"/>
    </row>
    <row r="45" spans="1:5">
      <c r="A45" s="43" t="s">
        <v>160</v>
      </c>
      <c r="B45" s="55" t="s">
        <v>165</v>
      </c>
    </row>
    <row r="46" spans="1:5">
      <c r="A46" s="43" t="s">
        <v>55</v>
      </c>
      <c r="B46" s="55" t="s">
        <v>166</v>
      </c>
      <c r="C46" s="41"/>
      <c r="D46" s="41"/>
      <c r="E46" s="41"/>
    </row>
    <row r="47" spans="1:5" ht="25.5" customHeight="1">
      <c r="A47" s="664" t="s">
        <v>167</v>
      </c>
      <c r="B47" s="664"/>
      <c r="C47" s="664"/>
      <c r="D47" s="664"/>
      <c r="E47" s="664"/>
    </row>
    <row r="48" spans="1:5">
      <c r="A48" s="40" t="s">
        <v>168</v>
      </c>
      <c r="B48" s="55"/>
      <c r="C48" s="41"/>
      <c r="D48" s="42"/>
      <c r="E48" s="42"/>
    </row>
    <row r="49" spans="1:5">
      <c r="A49" s="43" t="s">
        <v>169</v>
      </c>
      <c r="B49" s="55" t="s">
        <v>340</v>
      </c>
      <c r="C49" s="41"/>
      <c r="D49" s="42"/>
      <c r="E49" s="42"/>
    </row>
    <row r="50" spans="1:5">
      <c r="A50" s="43" t="s">
        <v>170</v>
      </c>
      <c r="B50" s="55" t="s">
        <v>341</v>
      </c>
      <c r="C50" s="41"/>
      <c r="D50" s="42"/>
      <c r="E50" s="42"/>
    </row>
    <row r="51" spans="1:5">
      <c r="A51" s="43" t="s">
        <v>171</v>
      </c>
      <c r="B51" s="55" t="s">
        <v>342</v>
      </c>
      <c r="C51" s="41"/>
      <c r="D51" s="42"/>
      <c r="E51" s="42"/>
    </row>
    <row r="52" spans="1:5">
      <c r="A52" s="43" t="s">
        <v>172</v>
      </c>
      <c r="B52" s="55" t="s">
        <v>343</v>
      </c>
      <c r="C52" s="41"/>
      <c r="D52" s="42"/>
      <c r="E52" s="42"/>
    </row>
    <row r="53" spans="1:5">
      <c r="A53" s="43" t="s">
        <v>173</v>
      </c>
      <c r="B53" s="55" t="s">
        <v>344</v>
      </c>
      <c r="C53" s="41"/>
      <c r="D53" s="42"/>
      <c r="E53" s="42"/>
    </row>
    <row r="54" spans="1:5">
      <c r="A54" s="43" t="s">
        <v>174</v>
      </c>
      <c r="B54" s="55" t="s">
        <v>345</v>
      </c>
      <c r="C54" s="41"/>
      <c r="D54" s="42"/>
      <c r="E54" s="42"/>
    </row>
    <row r="55" spans="1:5">
      <c r="A55" s="43" t="s">
        <v>175</v>
      </c>
      <c r="B55" s="55" t="s">
        <v>346</v>
      </c>
      <c r="C55" s="41"/>
      <c r="D55" s="42"/>
      <c r="E55" s="42"/>
    </row>
    <row r="56" spans="1:5">
      <c r="A56" s="43" t="s">
        <v>176</v>
      </c>
      <c r="B56" s="55" t="s">
        <v>347</v>
      </c>
      <c r="C56" s="41"/>
      <c r="D56" s="42"/>
      <c r="E56" s="42"/>
    </row>
    <row r="57" spans="1:5">
      <c r="A57" s="43" t="s">
        <v>177</v>
      </c>
      <c r="B57" s="55" t="s">
        <v>348</v>
      </c>
      <c r="C57" s="41"/>
      <c r="D57" s="42"/>
      <c r="E57" s="42"/>
    </row>
    <row r="58" spans="1:5" ht="25.5">
      <c r="A58" s="43" t="s">
        <v>178</v>
      </c>
      <c r="B58" s="55" t="s">
        <v>349</v>
      </c>
      <c r="C58" s="41"/>
      <c r="D58" s="42"/>
      <c r="E58" s="42"/>
    </row>
    <row r="59" spans="1:5">
      <c r="A59" s="43" t="s">
        <v>179</v>
      </c>
      <c r="B59" s="55" t="s">
        <v>350</v>
      </c>
      <c r="C59" s="41"/>
      <c r="D59" s="42"/>
      <c r="E59" s="42"/>
    </row>
    <row r="60" spans="1:5">
      <c r="A60" s="43" t="s">
        <v>180</v>
      </c>
      <c r="B60" s="55" t="s">
        <v>351</v>
      </c>
      <c r="C60" s="41"/>
      <c r="D60" s="42"/>
      <c r="E60" s="42"/>
    </row>
    <row r="61" spans="1:5">
      <c r="A61" s="43" t="s">
        <v>181</v>
      </c>
      <c r="B61" s="55" t="s">
        <v>352</v>
      </c>
      <c r="C61" s="41"/>
      <c r="D61" s="42"/>
      <c r="E61" s="42"/>
    </row>
    <row r="62" spans="1:5">
      <c r="A62" s="43" t="s">
        <v>182</v>
      </c>
      <c r="B62" s="55" t="s">
        <v>353</v>
      </c>
      <c r="C62" s="41"/>
      <c r="D62" s="42"/>
      <c r="E62" s="42"/>
    </row>
    <row r="63" spans="1:5">
      <c r="A63" s="43" t="s">
        <v>183</v>
      </c>
      <c r="B63" s="55" t="s">
        <v>354</v>
      </c>
      <c r="C63" s="41"/>
      <c r="D63" s="42"/>
      <c r="E63" s="42"/>
    </row>
    <row r="64" spans="1:5" ht="13.5">
      <c r="A64" s="56" t="s">
        <v>184</v>
      </c>
      <c r="B64" s="55" t="s">
        <v>355</v>
      </c>
      <c r="C64" s="41"/>
      <c r="D64" s="42"/>
      <c r="E64" s="42"/>
    </row>
    <row r="65" spans="1:5">
      <c r="A65" s="40" t="s">
        <v>185</v>
      </c>
      <c r="B65" s="55" t="s">
        <v>356</v>
      </c>
      <c r="C65" s="41"/>
      <c r="D65" s="42"/>
      <c r="E65" s="42"/>
    </row>
    <row r="66" spans="1:5">
      <c r="A66" s="43" t="s">
        <v>186</v>
      </c>
      <c r="B66" s="55" t="s">
        <v>357</v>
      </c>
      <c r="C66" s="41"/>
      <c r="D66" s="42"/>
      <c r="E66" s="42"/>
    </row>
    <row r="67" spans="1:5" ht="38.25">
      <c r="A67" s="57" t="s">
        <v>187</v>
      </c>
      <c r="B67" s="55" t="s">
        <v>358</v>
      </c>
      <c r="C67" s="41"/>
      <c r="D67" s="42"/>
      <c r="E67" s="42"/>
    </row>
    <row r="68" spans="1:5" ht="38.25">
      <c r="A68" s="57" t="s">
        <v>188</v>
      </c>
      <c r="B68" s="55" t="s">
        <v>359</v>
      </c>
      <c r="C68" s="41"/>
      <c r="D68" s="42"/>
      <c r="E68" s="42"/>
    </row>
    <row r="69" spans="1:5">
      <c r="A69" s="57" t="s">
        <v>189</v>
      </c>
      <c r="B69" s="55" t="s">
        <v>360</v>
      </c>
      <c r="C69" s="41"/>
      <c r="D69" s="42"/>
      <c r="E69" s="42"/>
    </row>
    <row r="70" spans="1:5">
      <c r="A70" s="57" t="s">
        <v>190</v>
      </c>
      <c r="B70" s="55" t="s">
        <v>361</v>
      </c>
      <c r="C70" s="41"/>
      <c r="D70" s="42"/>
      <c r="E70" s="42"/>
    </row>
    <row r="71" spans="1:5" ht="25.5">
      <c r="A71" s="57" t="s">
        <v>191</v>
      </c>
      <c r="B71" s="55" t="s">
        <v>362</v>
      </c>
      <c r="C71" s="41"/>
      <c r="D71" s="42"/>
      <c r="E71" s="42"/>
    </row>
    <row r="72" spans="1:5">
      <c r="A72" s="43" t="s">
        <v>160</v>
      </c>
      <c r="B72" s="55" t="s">
        <v>363</v>
      </c>
      <c r="C72" s="41"/>
      <c r="D72" s="42"/>
      <c r="E72" s="42"/>
    </row>
    <row r="73" spans="1:5">
      <c r="A73" s="43" t="s">
        <v>55</v>
      </c>
      <c r="B73" s="55" t="s">
        <v>364</v>
      </c>
      <c r="C73" s="41"/>
      <c r="D73" s="42"/>
      <c r="E73" s="42"/>
    </row>
    <row r="74" spans="1:5" ht="25.5">
      <c r="A74" s="40" t="s">
        <v>192</v>
      </c>
      <c r="B74" s="55" t="s">
        <v>365</v>
      </c>
      <c r="C74" s="41"/>
      <c r="D74" s="42"/>
      <c r="E74" s="42"/>
    </row>
    <row r="75" spans="1:5">
      <c r="A75" s="43" t="s">
        <v>164</v>
      </c>
      <c r="B75" s="55" t="s">
        <v>366</v>
      </c>
      <c r="C75" s="41"/>
      <c r="D75" s="42"/>
      <c r="E75" s="42"/>
    </row>
    <row r="76" spans="1:5" ht="38.25">
      <c r="A76" s="57" t="s">
        <v>187</v>
      </c>
      <c r="B76" s="55" t="s">
        <v>367</v>
      </c>
      <c r="C76" s="41"/>
      <c r="D76" s="42"/>
      <c r="E76" s="42"/>
    </row>
    <row r="77" spans="1:5" ht="38.25">
      <c r="A77" s="57" t="s">
        <v>188</v>
      </c>
      <c r="B77" s="55" t="s">
        <v>368</v>
      </c>
      <c r="C77" s="41"/>
      <c r="D77" s="42"/>
      <c r="E77" s="42"/>
    </row>
    <row r="78" spans="1:5">
      <c r="A78" s="57" t="s">
        <v>189</v>
      </c>
      <c r="B78" s="55" t="s">
        <v>369</v>
      </c>
      <c r="C78" s="41"/>
      <c r="D78" s="42"/>
      <c r="E78" s="42"/>
    </row>
    <row r="79" spans="1:5">
      <c r="A79" s="57" t="s">
        <v>190</v>
      </c>
      <c r="B79" s="55" t="s">
        <v>370</v>
      </c>
      <c r="C79" s="41"/>
      <c r="D79" s="42"/>
      <c r="E79" s="42"/>
    </row>
    <row r="80" spans="1:5" ht="25.5">
      <c r="A80" s="57" t="s">
        <v>191</v>
      </c>
      <c r="B80" s="55" t="s">
        <v>371</v>
      </c>
      <c r="C80" s="41"/>
      <c r="D80" s="42"/>
      <c r="E80" s="42"/>
    </row>
    <row r="81" spans="1:5">
      <c r="A81" s="43" t="s">
        <v>160</v>
      </c>
      <c r="B81" s="55" t="s">
        <v>372</v>
      </c>
      <c r="C81" s="41"/>
      <c r="D81" s="41"/>
      <c r="E81" s="41"/>
    </row>
    <row r="82" spans="1:5">
      <c r="A82" s="43" t="s">
        <v>55</v>
      </c>
      <c r="B82" s="55" t="s">
        <v>373</v>
      </c>
      <c r="C82" s="41"/>
      <c r="D82" s="41"/>
      <c r="E82" s="41"/>
    </row>
  </sheetData>
  <protectedRanges>
    <protectedRange sqref="E3:E44 E47:E80" name="Range1_1"/>
    <protectedRange sqref="D4:D44 D47:D80" name="Range1_2"/>
    <protectedRange sqref="C3:C37" name="Range1_3"/>
  </protectedRanges>
  <mergeCells count="2">
    <mergeCell ref="A1:E1"/>
    <mergeCell ref="A47:E47"/>
  </mergeCells>
  <dataValidations count="1">
    <dataValidation type="whole" operator="lessThanOrEqual" allowBlank="1" showInputMessage="1" showErrorMessage="1" sqref="D47:E80 E3:E44 D4:D44">
      <formula1>1000000000000000</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ozp/kO+it202xLNdSj5QYh86PP0=</DigestValue>
    </Reference>
    <Reference URI="#idOfficeObject" Type="http://www.w3.org/2000/09/xmldsig#Object">
      <DigestMethod Algorithm="http://www.w3.org/2000/09/xmldsig#sha1"/>
      <DigestValue>G3MnDgWhQX8Tx3+3dpx0MCPD4EA=</DigestValue>
    </Reference>
  </SignedInfo>
  <SignatureValue>
    lHk4uNjCpbNBIKwFm34EtsZvMAlnsNT6HoNWyL2Ty2L8r/mdAhWobjEfATR3jxf0FGRbgpEY
    Xg9cYY0PUiwpr9+ZA/yWMyW0RKT4+m4wt5NuZUBi1WNf3Y8g2+zN1o4C6WfVanaI197Qi1sA
    Emi3LHG0B0sbxceO3mF9nbdbM+Q=
  </SignatureValue>
  <KeyInfo>
    <KeyValue>
      <RSAKeyValue>
        <Modulus>
            sbe4KVZoPUykBfQbMi6Sbe39OXqfGeunOunqjQIvutUdgAlDFQBB43DFD8IF22udhksjwrHV
            82Xnq9uRpyw2hQ+t0wFQ2cqUPVZl60S2qCHJX2YFea9tXZZwYUcRuTmUoXo6T87YJI7slNSS
            vqM3UFV5Q1usMUNTMP5UvBWJtqE=
          </Modulus>
        <Exponent>AQAB</Exponent>
      </RSAKeyValue>
    </KeyValue>
    <X509Data>
      <X509Certificate>
          MIIGDDCCA/SgAwIBAgIQVAGi+oFNd8xPce3VQ2d8ODANBgkqhkiG9w0BAQUFADBpMQswCQYD
          VQQGEwJWTjETMBEGA1UEChMKVk5QVCBHcm91cDEeMBwGA1UECxMVVk5QVC1DQSBUcnVzdCBO
          ZXR3b3JrMSUwIwYDVQQDExxWTlBUIENlcnRpZmljYXRpb24gQXV0aG9yaXR5MB4XDTE3MDIw
          NjA2NTAwMFoXDTE5MTIxNjA2NTgwOFowgdQxCzAJBgNVBAYTAlZOMRIwEAYDVQQIDAlIw4Ag
          TuG7mEkxFDASBgNVBAcMC1RoYW5oIHh1w6JuMTcwNQYDVQQKDC5Dw7RuZyBUeSBD4buVIFBo
          4bqnbiBDaOG7qW5nIEtob8OhbiDEkOG6oWkgTmFtMSEwHwYDVQQMDBhQaMOzIHThu5VuZyBH
          acOhbSDEkeG7kWMxHDAaBgNVBAMME1RS4buKTkggUVXhu5BDIFbDgk4xITAfBgoJkiaJk/Is
          ZAEBDBFDTU5EOjAwMTA3NTAwNzcxNDCBnzANBgkqhkiG9w0BAQEFAAOBjQAwgYkCgYEAsbe4
          KVZoPUykBfQbMi6Sbe39OXqfGeunOunqjQIvutUdgAlDFQBB43DFD8IF22udhksjwrHV82Xn
          q9uRpyw2hQ+t0wFQ2cqUPVZl60S2qCHJX2YFea9tXZZwYUcRuTmUoXo6T87YJI7slNSSvqM3
          UFV5Q1usMUNTMP5UvBWJtqECAwEAAaOCAcYwggHCMHAGCCsGAQUFBwEBBGQwYjAyBggrBgEF
          BQcwAoYmaHR0cDovL3B1Yi52bnB0LWNhLnZuL2NlcnRzL3ZucHRjYS5jZXIwLAYIKwYBBQUH
          MAGGIGh0dHA6Ly9vY3NwLnZucHQtY2Eudm4vcmVzcG9uZGVyMB0GA1UdDgQWBBQlN+kJ/q/g
          l8lSUAUjGzppWuy16DAMBgNVHRMBAf8EAjAAMB8GA1UdIwQYMBaAFAZpwNXVAooVjUZ96Xzi
          aApVrGqvMGgGA1UdIARhMF8wXQYOKwYBBAGB7QMBAQMBAwIwSzAiBggrBgEFBQcCAjAWHhQA
          UwBJAEQALQBQAFIALQAxAC4AMDAlBggrBgEFBQcCARYZaHR0cDovL3B1Yi52bnB0LWNhLnZu
          L3JwYTAxBgNVHR8EKjAoMCagJKAihiBodHRwOi8vY3JsLnZucHQtY2Eudm4vdm5wdGNhLmNy
          bDAOBgNVHQ8BAf8EBAMCBPAwNAYDVR0lBC0wKwYIKwYBBQUHAwIGCCsGAQUFBwMEBgorBgEE
          AYI3CgMMBgkqhkiG9y8BAQUwHQYDVR0RBBYwFIESZGFpbmFtQGRuc2UuY29tLnZuMA0GCSqG
          SIb3DQEBBQUAA4ICAQA4H7JHJ3gsd+tFBDtsLIY/ym2sNY7JQ6lnnOTBubKt/jIO51PUly7z
          HDGCjxvDJO3+OxfxTiS/VV9Wd6q6GpvhvFAC15FQsHEzoKkf/SYcajOJpEDcFsv3mpD1JnIG
          +9oSxbLHnk689LynMXH244deOoaMUMp1SWwl3GG8VUiAK6vJbIgvOym6R/4E9OxkeIOcSDRl
          XVYODJ2q7Hi0k0u61r1o+619hO3gApGGaQGFoubzGvYfub96vjxkAMTOx/JSurOnXczZSYgN
          Q3a7Q8RqLNGC7a046KgtBKWX6GnN6GlFo4BDDz0ADy+UvUChhT4z0iyCYMPrzdD47fuXs4wl
          vrvsknaEhF8OdN/Ch0S6MOQgDCXcZ+wNf9YM2//CGcmQ9JH1DuQxWRJBM10Co6YxN0idgQPL
          9lLONnWwI0xcC20X2fXDhvUXncfD5FP3gYzyGKU2uKcNLsWBQ265ZquGKr9VRuBXPGxFE7dd
          yV00x9ssQG+MibnQ63V5OWS62Ksda+2Q0p0xPuYVAae8Eu2ROeRYJ92krJtsxE5dIPSod6IX
          TUJCAWW7GBd4C6HWnOVFM4A9yKBTVTpm+JX+TwonLAYlbCkplIf/n5gpzIDBGUnek6L7OOXq
          6hdzyXFgB/SdkuWQCj/NuSNdp/hQDJFYI8VDQeBqrqBnlD6PtBoHaA==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JHszosgSdHPTVwAF4/VyDyvtM9I=</DigestValue>
      </Reference>
      <Reference URI="/xl/calcChain.xml?ContentType=application/vnd.openxmlformats-officedocument.spreadsheetml.calcChain+xml">
        <DigestMethod Algorithm="http://www.w3.org/2000/09/xmldsig#sha1"/>
        <DigestValue>A86nKHTR5tzrfRo2z4Onbcrg6vQ=</DigestValue>
      </Reference>
      <Reference URI="/xl/externalLinks/externalLink1.xml?ContentType=application/vnd.openxmlformats-officedocument.spreadsheetml.externalLink+xml">
        <DigestMethod Algorithm="http://www.w3.org/2000/09/xmldsig#sha1"/>
        <DigestValue>mgv0Fa02Ffz41i/xIRgZ5M3vzBE=</DigestValue>
      </Reference>
      <Reference URI="/xl/externalLinks/externalLink2.xml?ContentType=application/vnd.openxmlformats-officedocument.spreadsheetml.externalLink+xml">
        <DigestMethod Algorithm="http://www.w3.org/2000/09/xmldsig#sha1"/>
        <DigestValue>mNo94o4k18nieNKB7bh0/in1BfM=</DigestValue>
      </Reference>
      <Reference URI="/xl/printerSettings/printerSettings1.bin?ContentType=application/vnd.openxmlformats-officedocument.spreadsheetml.printerSettings">
        <DigestMethod Algorithm="http://www.w3.org/2000/09/xmldsig#sha1"/>
        <DigestValue>dYsBUaVXHn9lf0HTzWphEW2H2sI=</DigestValue>
      </Reference>
      <Reference URI="/xl/printerSettings/printerSettings2.bin?ContentType=application/vnd.openxmlformats-officedocument.spreadsheetml.printerSettings">
        <DigestMethod Algorithm="http://www.w3.org/2000/09/xmldsig#sha1"/>
        <DigestValue>xBclwuhbpxf3UQUGbYT9MAUqmJo=</DigestValue>
      </Reference>
      <Reference URI="/xl/printerSettings/printerSettings3.bin?ContentType=application/vnd.openxmlformats-officedocument.spreadsheetml.printerSettings">
        <DigestMethod Algorithm="http://www.w3.org/2000/09/xmldsig#sha1"/>
        <DigestValue>xBclwuhbpxf3UQUGbYT9MAUqmJo=</DigestValue>
      </Reference>
      <Reference URI="/xl/printerSettings/printerSettings4.bin?ContentType=application/vnd.openxmlformats-officedocument.spreadsheetml.printerSettings">
        <DigestMethod Algorithm="http://www.w3.org/2000/09/xmldsig#sha1"/>
        <DigestValue>N0gofRvvuHvzp5QhD4xSsZVL5mE=</DigestValue>
      </Reference>
      <Reference URI="/xl/printerSettings/printerSettings5.bin?ContentType=application/vnd.openxmlformats-officedocument.spreadsheetml.printerSettings">
        <DigestMethod Algorithm="http://www.w3.org/2000/09/xmldsig#sha1"/>
        <DigestValue>1Dao+ilcvXwjOiOPPx12uNAknEk=</DigestValue>
      </Reference>
      <Reference URI="/xl/printerSettings/printerSettings6.bin?ContentType=application/vnd.openxmlformats-officedocument.spreadsheetml.printerSettings">
        <DigestMethod Algorithm="http://www.w3.org/2000/09/xmldsig#sha1"/>
        <DigestValue>N0gofRvvuHvzp5QhD4xSsZVL5mE=</DigestValue>
      </Reference>
      <Reference URI="/xl/printerSettings/printerSettings7.bin?ContentType=application/vnd.openxmlformats-officedocument.spreadsheetml.printerSettings">
        <DigestMethod Algorithm="http://www.w3.org/2000/09/xmldsig#sha1"/>
        <DigestValue>xBclwuhbpxf3UQUGbYT9MAUqmJo=</DigestValue>
      </Reference>
      <Reference URI="/xl/sharedStrings.xml?ContentType=application/vnd.openxmlformats-officedocument.spreadsheetml.sharedStrings+xml">
        <DigestMethod Algorithm="http://www.w3.org/2000/09/xmldsig#sha1"/>
        <DigestValue>rUnRoilDkm09ifGY5znz6V17MUA=</DigestValue>
      </Reference>
      <Reference URI="/xl/styles.xml?ContentType=application/vnd.openxmlformats-officedocument.spreadsheetml.styles+xml">
        <DigestMethod Algorithm="http://www.w3.org/2000/09/xmldsig#sha1"/>
        <DigestValue>lGn65I/RgIOyx2ZXaKTO+VXB120=</DigestValue>
      </Reference>
      <Reference URI="/xl/theme/theme1.xml?ContentType=application/vnd.openxmlformats-officedocument.theme+xml">
        <DigestMethod Algorithm="http://www.w3.org/2000/09/xmldsig#sha1"/>
        <DigestValue>Oi7H/fRXtHukTH5sKTl6HFQJLPo=</DigestValue>
      </Reference>
      <Reference URI="/xl/workbook.xml?ContentType=application/vnd.openxmlformats-officedocument.spreadsheetml.sheet.main+xml">
        <DigestMethod Algorithm="http://www.w3.org/2000/09/xmldsig#sha1"/>
        <DigestValue>W/YU5rb+9ZxgjABP1z7Kg2w9oXY=</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DmdV3xaTIleStXd6uU/j2EIMfWo=</DigestValue>
      </Reference>
      <Reference URI="/xl/worksheets/sheet2.xml?ContentType=application/vnd.openxmlformats-officedocument.spreadsheetml.worksheet+xml">
        <DigestMethod Algorithm="http://www.w3.org/2000/09/xmldsig#sha1"/>
        <DigestValue>23pA3CQxdDPFwNpx72GU3cfR3xg=</DigestValue>
      </Reference>
      <Reference URI="/xl/worksheets/sheet3.xml?ContentType=application/vnd.openxmlformats-officedocument.spreadsheetml.worksheet+xml">
        <DigestMethod Algorithm="http://www.w3.org/2000/09/xmldsig#sha1"/>
        <DigestValue>OfnZhRSf8Qq4TOCt05oT5iZ1wvk=</DigestValue>
      </Reference>
      <Reference URI="/xl/worksheets/sheet4.xml?ContentType=application/vnd.openxmlformats-officedocument.spreadsheetml.worksheet+xml">
        <DigestMethod Algorithm="http://www.w3.org/2000/09/xmldsig#sha1"/>
        <DigestValue>j+3Od95DLqafLPi0VgwW/Egxz3Y=</DigestValue>
      </Reference>
      <Reference URI="/xl/worksheets/sheet5.xml?ContentType=application/vnd.openxmlformats-officedocument.spreadsheetml.worksheet+xml">
        <DigestMethod Algorithm="http://www.w3.org/2000/09/xmldsig#sha1"/>
        <DigestValue>8itUopJL1YQJ8ko8EsG8tO0MiKs=</DigestValue>
      </Reference>
      <Reference URI="/xl/worksheets/sheet6.xml?ContentType=application/vnd.openxmlformats-officedocument.spreadsheetml.worksheet+xml">
        <DigestMethod Algorithm="http://www.w3.org/2000/09/xmldsig#sha1"/>
        <DigestValue>RyUgsNiNYaWdaA4IPMpxoQmdBck=</DigestValue>
      </Reference>
      <Reference URI="/xl/worksheets/sheet7.xml?ContentType=application/vnd.openxmlformats-officedocument.spreadsheetml.worksheet+xml">
        <DigestMethod Algorithm="http://www.w3.org/2000/09/xmldsig#sha1"/>
        <DigestValue>sKbfEfYJobhXEkHq7cmGU8yOvc4=</DigestValue>
      </Reference>
      <Reference URI="/xl/worksheets/sheet8.xml?ContentType=application/vnd.openxmlformats-officedocument.spreadsheetml.worksheet+xml">
        <DigestMethod Algorithm="http://www.w3.org/2000/09/xmldsig#sha1"/>
        <DigestValue>AuQTbpHrRK4ZH6Znf0Pp38pmPow=</DigestValue>
      </Reference>
    </Manifest>
    <SignatureProperties>
      <SignatureProperty Id="idSignatureTime" Target="#idPackageSignature">
        <mdssi:SignatureTime>
          <mdssi:Format>YYYY-MM-DDThh:mm:ssTZD</mdssi:Format>
          <mdssi:Value>2018-01-19T04:22:51Z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BCTHTC</vt:lpstr>
      <vt:lpstr>BCKQHĐ</vt:lpstr>
      <vt:lpstr>BCLCTienTeGT</vt:lpstr>
      <vt:lpstr>BCTHBDVCSH</vt:lpstr>
      <vt:lpstr>TM</vt:lpstr>
      <vt:lpstr>TM1</vt:lpstr>
      <vt:lpstr>BCLCTienTeTT</vt:lpstr>
      <vt:lpstr>Sheet1</vt:lpstr>
      <vt:lpstr>BCLCTienTeGT!Print_Area</vt:lpstr>
      <vt:lpstr>BCTHBDVCSH!Print_Area</vt:lpstr>
      <vt:lpstr>BCTHTC!Print_Area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nhungdh</dc:creator>
  <cp:lastModifiedBy>Administrator</cp:lastModifiedBy>
  <cp:lastPrinted>2018-01-18T08:59:00Z</cp:lastPrinted>
  <dcterms:created xsi:type="dcterms:W3CDTF">2013-11-19T04:03:47Z</dcterms:created>
  <dcterms:modified xsi:type="dcterms:W3CDTF">2018-01-19T04:04:55Z</dcterms:modified>
</cp:coreProperties>
</file>